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90" tabRatio="957" activeTab="0"/>
  </bookViews>
  <sheets>
    <sheet name="三統債1-6" sheetId="1" r:id="rId1"/>
    <sheet name="三統債7" sheetId="2" r:id="rId2"/>
    <sheet name="三統債8" sheetId="3" r:id="rId3"/>
    <sheet name="三統債9" sheetId="4" r:id="rId4"/>
    <sheet name="三統債10" sheetId="5" r:id="rId5"/>
    <sheet name="計算表" sheetId="6" state="hidden" r:id="rId6"/>
    <sheet name="三統衍1" sheetId="7" r:id="rId7"/>
    <sheet name="三統衍2" sheetId="8" r:id="rId8"/>
    <sheet name="三統衍3" sheetId="9" r:id="rId9"/>
    <sheet name="三統衍4" sheetId="10" r:id="rId10"/>
    <sheet name="三統衍5" sheetId="11" r:id="rId11"/>
    <sheet name="四統4" sheetId="12" r:id="rId12"/>
    <sheet name="Sheet4" sheetId="13" state="hidden" r:id="rId13"/>
    <sheet name="四統5" sheetId="14" r:id="rId14"/>
    <sheet name="四統6" sheetId="15" r:id="rId15"/>
    <sheet name="四統7" sheetId="16" r:id="rId16"/>
    <sheet name="四統8" sheetId="17" r:id="rId17"/>
    <sheet name="四統9" sheetId="18" r:id="rId18"/>
    <sheet name="四統10" sheetId="19" r:id="rId19"/>
    <sheet name="四統11" sheetId="20" r:id="rId20"/>
    <sheet name="四統12" sheetId="21" r:id="rId21"/>
    <sheet name="四統13" sheetId="22" r:id="rId22"/>
  </sheets>
  <externalReferences>
    <externalReference r:id="rId25"/>
  </externalReferences>
  <definedNames>
    <definedName name="_xlnm.Print_Area" localSheetId="4">'三統債10'!$A$1:$G$19</definedName>
    <definedName name="_xlnm.Print_Area" localSheetId="18">'四統10'!$A$1:$J$26</definedName>
    <definedName name="_xlnm.Print_Area" localSheetId="19">'四統11'!$A$1:$J$20</definedName>
    <definedName name="_xlnm.Print_Area" localSheetId="20">'四統12'!$A$1:$I$18</definedName>
    <definedName name="_xlnm.Print_Area" localSheetId="21">'四統13'!$A$1:$I$26</definedName>
    <definedName name="_xlnm.Print_Area" localSheetId="15">'四統7'!$A:$K</definedName>
    <definedName name="_xlnm.Print_Area" localSheetId="16">'四統8'!$A:$I</definedName>
    <definedName name="_xlnm.Print_Area" localSheetId="17">'四統9'!$A$1:$L$31</definedName>
  </definedNames>
  <calcPr fullCalcOnLoad="1"/>
</workbook>
</file>

<file path=xl/comments22.xml><?xml version="1.0" encoding="utf-8"?>
<comments xmlns="http://schemas.openxmlformats.org/spreadsheetml/2006/main">
  <authors>
    <author>pc</author>
  </authors>
  <commentList>
    <comment ref="C32" authorId="0">
      <text>
        <r>
          <rPr>
            <b/>
            <sz val="9"/>
            <rFont val="新細明體"/>
            <family val="1"/>
          </rPr>
          <t>pc:</t>
        </r>
        <r>
          <rPr>
            <sz val="9"/>
            <rFont val="新細明體"/>
            <family val="1"/>
          </rPr>
          <t xml:space="preserve">
ASW及ASO調整流通在外餘額
</t>
        </r>
      </text>
    </comment>
  </commentList>
</comments>
</file>

<file path=xl/sharedStrings.xml><?xml version="1.0" encoding="utf-8"?>
<sst xmlns="http://schemas.openxmlformats.org/spreadsheetml/2006/main" count="495" uniqueCount="224">
  <si>
    <r>
      <t>買賣斷</t>
    </r>
    <r>
      <rPr>
        <sz val="12"/>
        <color indexed="16"/>
        <rFont val="Times New Roman"/>
        <family val="1"/>
      </rPr>
      <t xml:space="preserve"> Outright </t>
    </r>
  </si>
  <si>
    <r>
      <t>附條件</t>
    </r>
    <r>
      <rPr>
        <sz val="12"/>
        <color indexed="16"/>
        <rFont val="Times New Roman"/>
        <family val="1"/>
      </rPr>
      <t xml:space="preserve"> Repo</t>
    </r>
  </si>
  <si>
    <t>(兆元)</t>
  </si>
  <si>
    <t>金融債券
Financial Debenture</t>
  </si>
  <si>
    <t>受益證券
Beneficiary Securities</t>
  </si>
  <si>
    <t>普通公司債
Corporate Bond</t>
  </si>
  <si>
    <t>債券營業日數
No. of Trading Days</t>
  </si>
  <si>
    <t>合計
Total</t>
  </si>
  <si>
    <t>百分比
（%）</t>
  </si>
  <si>
    <t>公司債上櫃期數
No. of Bond Issues</t>
  </si>
  <si>
    <t>公司債上櫃家數
No. of Company</t>
  </si>
  <si>
    <t>09/12</t>
  </si>
  <si>
    <t>08/12</t>
  </si>
  <si>
    <t>07/12</t>
  </si>
  <si>
    <t>06/12</t>
  </si>
  <si>
    <t>05/12</t>
  </si>
  <si>
    <t>04/12</t>
  </si>
  <si>
    <t>03/12</t>
  </si>
  <si>
    <t>02/12</t>
  </si>
  <si>
    <t>01/12</t>
  </si>
  <si>
    <t>00/12</t>
  </si>
  <si>
    <t>99/12</t>
  </si>
  <si>
    <t>98/12</t>
  </si>
  <si>
    <t>97/12</t>
  </si>
  <si>
    <t>96/12</t>
  </si>
  <si>
    <t>95/12</t>
  </si>
  <si>
    <t>94/12</t>
  </si>
  <si>
    <r>
      <t>5</t>
    </r>
    <r>
      <rPr>
        <sz val="12"/>
        <rFont val="細明體"/>
        <family val="3"/>
      </rPr>
      <t>年期</t>
    </r>
    <r>
      <rPr>
        <sz val="12"/>
        <rFont val="Times New Roman"/>
        <family val="1"/>
      </rPr>
      <t xml:space="preserve">    5-yr</t>
    </r>
  </si>
  <si>
    <r>
      <t>10</t>
    </r>
    <r>
      <rPr>
        <sz val="12"/>
        <rFont val="細明體"/>
        <family val="3"/>
      </rPr>
      <t>年期</t>
    </r>
    <r>
      <rPr>
        <sz val="12"/>
        <rFont val="Times New Roman"/>
        <family val="1"/>
      </rPr>
      <t xml:space="preserve">  10-yr</t>
    </r>
  </si>
  <si>
    <r>
      <t>20</t>
    </r>
    <r>
      <rPr>
        <sz val="12"/>
        <rFont val="細明體"/>
        <family val="3"/>
      </rPr>
      <t>年期</t>
    </r>
    <r>
      <rPr>
        <sz val="12"/>
        <rFont val="Times New Roman"/>
        <family val="1"/>
      </rPr>
      <t xml:space="preserve">  20-yr</t>
    </r>
  </si>
  <si>
    <t>項     目
Item</t>
  </si>
  <si>
    <t>期      數
No. of Issues</t>
  </si>
  <si>
    <t>到期(提前)還本總額
Total principal paid back on maturity (early)</t>
  </si>
  <si>
    <t>合 計
Total</t>
  </si>
  <si>
    <t>09/01</t>
  </si>
  <si>
    <t>09/02</t>
  </si>
  <si>
    <t>09/03</t>
  </si>
  <si>
    <t>09/04</t>
  </si>
  <si>
    <t>09/05</t>
  </si>
  <si>
    <t>09/06</t>
  </si>
  <si>
    <t>09/07</t>
  </si>
  <si>
    <t>09/08</t>
  </si>
  <si>
    <t>09/09</t>
  </si>
  <si>
    <t>09/10</t>
  </si>
  <si>
    <t>09/11</t>
  </si>
  <si>
    <r>
      <t>98</t>
    </r>
    <r>
      <rPr>
        <sz val="12"/>
        <rFont val="細明體"/>
        <family val="3"/>
      </rPr>
      <t>年</t>
    </r>
  </si>
  <si>
    <t>Note: The figures include convertible bonds and corporate bonds with warrant.</t>
  </si>
  <si>
    <t xml:space="preserve">註：本表數字包含轉換公司債及附認股權公司債。 </t>
  </si>
  <si>
    <t>註：本表數字包含轉換公司債及附認股權公司債。</t>
  </si>
  <si>
    <t>年/月
Yr/Mo</t>
  </si>
  <si>
    <t>政府公債
Government Bond</t>
  </si>
  <si>
    <t>轉(交)換公司債
Convertible and Exchangible Corporate Bond</t>
  </si>
  <si>
    <t>附認股權公司債
Corporate Bond With Warrant</t>
  </si>
  <si>
    <t>外國債券
Foreign Bond</t>
  </si>
  <si>
    <t>合      計
Total</t>
  </si>
  <si>
    <t>成交金額
Value</t>
  </si>
  <si>
    <t>百分比
%</t>
  </si>
  <si>
    <t>合計
Total</t>
  </si>
  <si>
    <t>註：本表含各分割債券之交易金額。</t>
  </si>
  <si>
    <t>Note: The figures include the trading of stripped bonds.</t>
  </si>
  <si>
    <t>10/12</t>
  </si>
  <si>
    <t>年/月
Yr/Mo</t>
  </si>
  <si>
    <t>5年期                                                    5-Year</t>
  </si>
  <si>
    <t>10年期                                                   10-Year</t>
  </si>
  <si>
    <t>20年期                                         20-Year</t>
  </si>
  <si>
    <t>加權平均
殖利率 %                       Weighted Ave. Yield</t>
  </si>
  <si>
    <t>註：本表之殖利率為債券等殖成交之加權平均殖利率。</t>
  </si>
  <si>
    <t>Note: The yields are weighted average yield of bonds.</t>
  </si>
  <si>
    <t>月份</t>
  </si>
  <si>
    <r>
      <t>5</t>
    </r>
    <r>
      <rPr>
        <sz val="12"/>
        <rFont val="細明體"/>
        <family val="3"/>
      </rPr>
      <t>年期</t>
    </r>
  </si>
  <si>
    <r>
      <t>10</t>
    </r>
    <r>
      <rPr>
        <sz val="12"/>
        <rFont val="細明體"/>
        <family val="3"/>
      </rPr>
      <t>年期</t>
    </r>
  </si>
  <si>
    <r>
      <t>20</t>
    </r>
    <r>
      <rPr>
        <sz val="12"/>
        <rFont val="細明體"/>
        <family val="3"/>
      </rPr>
      <t>年期</t>
    </r>
  </si>
  <si>
    <t>指標利率計算</t>
  </si>
  <si>
    <t>一月</t>
  </si>
  <si>
    <r>
      <t>5</t>
    </r>
    <r>
      <rPr>
        <sz val="12"/>
        <rFont val="細明體"/>
        <family val="3"/>
      </rPr>
      <t>月</t>
    </r>
  </si>
  <si>
    <r>
      <t>9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</si>
  <si>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年期</t>
    </r>
  </si>
  <si>
    <r>
      <t>10</t>
    </r>
    <r>
      <rPr>
        <sz val="12"/>
        <rFont val="細明體"/>
        <family val="3"/>
      </rPr>
      <t>年期</t>
    </r>
  </si>
  <si>
    <r>
      <t>20</t>
    </r>
    <r>
      <rPr>
        <sz val="12"/>
        <rFont val="細明體"/>
        <family val="3"/>
      </rPr>
      <t>年期</t>
    </r>
  </si>
  <si>
    <r>
      <t>2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</si>
  <si>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</si>
  <si>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</si>
  <si>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</si>
  <si>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7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</si>
  <si>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</si>
  <si>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</si>
  <si>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r>
      <t>8</t>
    </r>
    <r>
      <rPr>
        <sz val="12"/>
        <rFont val="細明體"/>
        <family val="3"/>
      </rPr>
      <t>月</t>
    </r>
  </si>
  <si>
    <r>
      <t>12</t>
    </r>
    <r>
      <rPr>
        <sz val="12"/>
        <rFont val="細明體"/>
        <family val="3"/>
      </rPr>
      <t>月</t>
    </r>
  </si>
  <si>
    <t>萬元</t>
  </si>
  <si>
    <t>成長率
Growth Ratio (%)</t>
  </si>
  <si>
    <t xml:space="preserve">                </t>
  </si>
  <si>
    <t>成長率
Growth Ratio(%)</t>
  </si>
  <si>
    <t>註：衍生性金融商品交易系統(TADS)自96年3月26日上線啟用。</t>
  </si>
  <si>
    <t>Note:The Taiwan Automatic Derivative System (TADS) went online on March 26, 2007.</t>
  </si>
  <si>
    <t>債券期別</t>
  </si>
  <si>
    <t>億元</t>
  </si>
  <si>
    <r>
      <t>註：債券衍生性商品包括債券選擇權、遠期交易及交換，惟僅債券選擇權交易較為活絡。</t>
    </r>
    <r>
      <rPr>
        <sz val="12"/>
        <rFont val="Times New Roman"/>
        <family val="1"/>
      </rPr>
      <t xml:space="preserve">                              Note: Bond derivatives include bond options, forward and swap; only bond options have been traded more actively.</t>
    </r>
  </si>
  <si>
    <r>
      <t>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：股權選擇交易自95年9月5日開放證券商承作。</t>
    </r>
  </si>
  <si>
    <t xml:space="preserve">  2：股權交換交易自96年3月1日開放證券商承作。</t>
  </si>
  <si>
    <t xml:space="preserve">  3：股權遠期交易自96年12月31日開放證券商承作。</t>
  </si>
  <si>
    <t>Note 1: The equity option business was opened to securities firms on Sep. 5, 2006.</t>
  </si>
  <si>
    <t xml:space="preserve">     2: The equity swap business was opened to securities firms on March 1, 2007.</t>
  </si>
  <si>
    <t xml:space="preserve">     3: The Equity forward Buniness was opened to seurities firms on Dec. 2007.</t>
  </si>
  <si>
    <t>11/12</t>
  </si>
  <si>
    <t>(十億元)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</si>
  <si>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</si>
  <si>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</si>
  <si>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</si>
  <si>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</si>
  <si>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</si>
  <si>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</si>
  <si>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</si>
  <si>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</si>
  <si>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</si>
  <si>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</si>
  <si>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</si>
  <si>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上櫃債券總成交金額
（億元）
Total Trading Value (NT$100 Million)</t>
  </si>
  <si>
    <t>債券平均日成交值
（億元）
Ave. Daily Turnover (NT$100 Million)</t>
  </si>
  <si>
    <t>買 賣 斷
（億元）
Outrights
(NT$100 Million)</t>
  </si>
  <si>
    <t>附 條 件
（億元）
RP/RS
(NT$100 Million)</t>
  </si>
  <si>
    <t>合      計
（億元）
Total
(NT$100 Million)</t>
  </si>
  <si>
    <t>單位：億元
Unit NT$100 Million</t>
  </si>
  <si>
    <t>買賣斷金額
（億元）                       Outright Trade Value (NT$100 Million)</t>
  </si>
  <si>
    <t>註：公司債包含普通公司債、轉(交)換公司債及附認股權公司債。                      
Note: Corporate bonds include straight bonds, convertible (exchangeable) bonds and bonds with warrant.</t>
  </si>
  <si>
    <r>
      <rPr>
        <sz val="11"/>
        <rFont val="細明體"/>
        <family val="3"/>
      </rPr>
      <t xml:space="preserve">註：本表數字包含營業處所及店頭衍生性商品電腦交易系統。
</t>
    </r>
    <r>
      <rPr>
        <sz val="11"/>
        <rFont val="Times New Roman"/>
        <family val="1"/>
      </rPr>
      <t xml:space="preserve">Note: Figures in this table include transactions taken place over-the-counter at the business places of securities firms and through the over-the-counter electronic derivatives trading system. 
</t>
    </r>
  </si>
  <si>
    <t>金 額（新台幣億元）
Amount Issued (NT$100M)</t>
  </si>
  <si>
    <t>金 額（新台幣億元）
Amount Issued (NT$100M)</t>
  </si>
  <si>
    <t>金 額（新台幣億元）
Amount Issued (NT$100 M)</t>
  </si>
  <si>
    <t>12/12</t>
  </si>
  <si>
    <t>到期(提前)還本總額
Total principal paid back on maturity (early)</t>
  </si>
  <si>
    <t>註：以上債券含地方政府公債,不含分割債券</t>
  </si>
  <si>
    <r>
      <t>資料來源：</t>
    </r>
  </si>
  <si>
    <t>1.各期指標利率：債券市場資訊 &gt; 首頁 &gt; 業務服務 &gt; 證券商債券業務 &gt; 各類債券 &gt; 債券電腦議價系統指標債券一覽表。</t>
  </si>
  <si>
    <t>2.加權平均利率及及總成交值：債券市場資訊 &gt; 首頁 &gt; 交易資訊 &gt; 公債統計報表 &gt; 月統計 &gt; 等殖買賣斷統計表。</t>
  </si>
  <si>
    <t>101年度流通在外契約餘額(億元)   
Principal of Outstanding Contracts (NT$100 Million)</t>
  </si>
  <si>
    <t>101年度成交金額(億元)
Turnover in 2012
(NT$100 Million)</t>
  </si>
  <si>
    <t>全體債券自營商</t>
  </si>
  <si>
    <t>政府公債買賣斷營業金額</t>
  </si>
  <si>
    <t>101年底餘額
Amount outstanding at year-end 2012</t>
  </si>
  <si>
    <t>101 年底餘額
Amount outstanding at year-end 2012</t>
  </si>
  <si>
    <t>101 年底餘額
Amount outstanding at year-end 2012</t>
  </si>
  <si>
    <t>.</t>
  </si>
  <si>
    <t xml:space="preserve">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</si>
  <si>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2013/1</t>
  </si>
  <si>
    <t>2013/2</t>
  </si>
  <si>
    <t>2013/3</t>
  </si>
  <si>
    <t>2013/4</t>
  </si>
  <si>
    <t>2013/5</t>
  </si>
  <si>
    <t>2013/6</t>
  </si>
  <si>
    <t>2013/7</t>
  </si>
  <si>
    <t>2013/8</t>
  </si>
  <si>
    <t>2013/9</t>
  </si>
  <si>
    <t>2013/10</t>
  </si>
  <si>
    <t>2013/11</t>
  </si>
  <si>
    <t>2013/12</t>
  </si>
  <si>
    <t>表七、102年度櫃檯買賣債券交易統計表
Bond Trading on GTSM in 2013</t>
  </si>
  <si>
    <t>表八、102年度櫃檯買賣債券成交金額統計表
Turnover of Bond Trading on GTSM in 2013</t>
  </si>
  <si>
    <t>表九、102年度櫃檯買賣債券買賣斷交易成交金額統計表
Turnover of Bond Outright Trade on GTSM in 2013</t>
  </si>
  <si>
    <t>表二、102年度金融債券上櫃狀況統計表
Financial Debentures on GTSM in 2012</t>
  </si>
  <si>
    <t>102年新上櫃總額
New listing in 2013</t>
  </si>
  <si>
    <r>
      <t>表三、</t>
    </r>
    <r>
      <rPr>
        <sz val="14"/>
        <rFont val="新細明體"/>
        <family val="1"/>
      </rPr>
      <t>102年度公司債上櫃狀況統計表
Corporate Bonds on GTSM in 2012</t>
    </r>
  </si>
  <si>
    <t>102 年新上櫃總額
New listing in 2013</t>
  </si>
  <si>
    <t>102 年底餘額
Amount outstanding at year-end 2013</t>
  </si>
  <si>
    <t>表四、102年度金融資產證券化/不動產資產信託上櫃狀況統計表
ABS/REAT on GTSM in 2012</t>
  </si>
  <si>
    <t>102 年新上櫃總額
New listing in 2013</t>
  </si>
  <si>
    <t>102 年底餘額
Amount outstanding at year-end 2013</t>
  </si>
  <si>
    <t>表五、102年度外國債券上櫃狀況統計表
Foreign Bonds on GTSM in 2012</t>
  </si>
  <si>
    <t>101 年底餘額
Amount outstanding at year-end 2012</t>
  </si>
  <si>
    <t>102年新上櫃總額
New listing in 2013</t>
  </si>
  <si>
    <t>102年底餘額
Amount outstanding at year-end 2013</t>
  </si>
  <si>
    <t>102年底餘額
Amount outstanding at year-end 2013</t>
  </si>
  <si>
    <t>表一、102年度政府公債上櫃狀況統計表
Government Bonds on GTSM in 2013</t>
  </si>
  <si>
    <t xml:space="preserve">表六、102年度國際債券上櫃狀況統計表                                          匯率 US$=NT$29.624
International Bonds on GTSM in 2012  </t>
  </si>
  <si>
    <t>總計</t>
  </si>
  <si>
    <t>期數</t>
  </si>
  <si>
    <t>發行餘額（不含國際債券）</t>
  </si>
  <si>
    <t>2013/1</t>
  </si>
  <si>
    <t>2013/2</t>
  </si>
  <si>
    <t>表十、102年度各年期指標債券加權平均殖利率                                                                   Statistics of Weighted Average Yield of Benchmark Bonds in 2013</t>
  </si>
  <si>
    <t>表一、102年度轉換公司債資產交換交易流通在外餘額統計表   Amount Outstanding of Convertible Bond Asset Swap in 2013</t>
  </si>
  <si>
    <t>102年度流通在外契約餘額(億元)   
Principal of Outstanding Contracts (NT$100 Million)</t>
  </si>
  <si>
    <t>表二、102年度結構型商品交易流通在外餘額統計表   
Amount utstanding of Structured Notes in 2013</t>
  </si>
  <si>
    <t>102年度流通在外契約餘額(億元)   Principal of Outstanding Contracts (NT$101 Million)</t>
  </si>
  <si>
    <t>101年度流通在外契約餘額(億元)   Principal of Outstanding Contracts (NT$100 Million)</t>
  </si>
  <si>
    <t>表三、102年度店頭衍生性商品電腦交易系統交易量統計表                                                                                                         Over-the-counter Trading of Derivatives through TADS in 2013</t>
  </si>
  <si>
    <t>102年度成交金額(億元)
Turnover in 2013
(NT$100 Million)</t>
  </si>
  <si>
    <t>表五、102年度股權衍生性商品成交統計表                                      Trading of Ezuity Derivatives in 2013</t>
  </si>
  <si>
    <r>
      <t>圖五、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年度櫃檯買賣債券成交金額統計圖</t>
    </r>
    <r>
      <rPr>
        <sz val="16"/>
        <rFont val="Times New Roman"/>
        <family val="1"/>
      </rPr>
      <t xml:space="preserve"> 
Chart for Statistics of Bond Trading Value on GTSM in 2013</t>
    </r>
  </si>
  <si>
    <t>表四、102年度債券衍生性商品交易量統計表                                       Trading of Bond Options in 2013</t>
  </si>
  <si>
    <t>圖九、102年度轉換公司債資產交換交易流通在外餘額統計圖
Chart for Amount Outstanding of Convertible Bond Asset Swap in 2013</t>
  </si>
  <si>
    <t>圖十、102年度結構型商品交易流通在外餘額統計圖 
Chart for Amount Outstanding of Structured Notes in 2013</t>
  </si>
  <si>
    <t>圖十一、102年度店頭衍生性商品電腦交易系統交易量統計圖 
Chart for Over-the-counter Trading of Derivatives through TADS in 2013</t>
  </si>
  <si>
    <t>圖十二、102年度債券衍生性商品交易量統計圖
Chart for Trading of Bond Options in 2013</t>
  </si>
  <si>
    <t>圖十三、102年度股權衍生性商品成交統計圖                                                Chart for Trading of Equity Derivatives in 2013</t>
  </si>
  <si>
    <t>資料來源：「債券發行前交易統計-內部及寄業務局★.xls / 各期統計」，A2513～B2531欄</t>
  </si>
  <si>
    <t>成交面額(億元)
Nominal transaction 
value (NT$100M)</t>
  </si>
  <si>
    <t>成交面額
(十萬元)</t>
  </si>
  <si>
    <t>A02101(15)</t>
  </si>
  <si>
    <t>A02102(5)</t>
  </si>
  <si>
    <t>A02103(20)</t>
  </si>
  <si>
    <t>A02104(2)</t>
  </si>
  <si>
    <t>A02105(30)</t>
  </si>
  <si>
    <t>A02106(10)</t>
  </si>
  <si>
    <t>A02201(20)</t>
  </si>
  <si>
    <t>A02102R(5)</t>
  </si>
  <si>
    <t>A02103R(20)</t>
  </si>
  <si>
    <t>A02105R(30)</t>
  </si>
  <si>
    <t>A02106R(10)</t>
  </si>
  <si>
    <t>A02107(2)</t>
  </si>
  <si>
    <t>A02108(20)</t>
  </si>
  <si>
    <t>A02109(30)</t>
  </si>
  <si>
    <t>A02110(10)</t>
  </si>
  <si>
    <t>A02111(5)</t>
  </si>
  <si>
    <t>A02108R(20)</t>
  </si>
  <si>
    <t>A02109R(30)</t>
  </si>
  <si>
    <t>A02110R(10)</t>
  </si>
  <si>
    <t>資料來源：「PD報價(密)-指標債暨報價交易彙總★.xls / 交易彙整」的B、C欄，及「交易9603~」</t>
  </si>
  <si>
    <t>102年</t>
  </si>
  <si>
    <t>公債主要交易商
Primary dealers</t>
  </si>
  <si>
    <t>其他債券自營商
Other bond dealers</t>
  </si>
  <si>
    <t>公債主要交易商
比率</t>
  </si>
  <si>
    <t>圖八、102年度中央公債主要交易商政府公債買賣斷營業金額統計圖
Chart for Trading of Government Bond by Primary Dealers in 2013</t>
  </si>
  <si>
    <r>
      <t>102</t>
    </r>
    <r>
      <rPr>
        <sz val="12"/>
        <color indexed="16"/>
        <rFont val="細明體"/>
        <family val="3"/>
      </rPr>
      <t>年度櫃檯買賣債券成交金額統計圖</t>
    </r>
  </si>
  <si>
    <t>13/12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</si>
</sst>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0.0%"/>
    <numFmt numFmtId="181" formatCode="[DBNum1][$-404]ggge&quot;年&quot;m&quot;月&quot;d&quot;日&quot;"/>
    <numFmt numFmtId="182" formatCode="mmm\-yy&quot;年&quot;"/>
    <numFmt numFmtId="183" formatCode="yy&quot;年&quot;mm&quot;月&quot;"/>
    <numFmt numFmtId="184" formatCode="0.000"/>
    <numFmt numFmtId="185" formatCode="0.0"/>
    <numFmt numFmtId="186" formatCode="#,##0_ "/>
    <numFmt numFmtId="187" formatCode="#,##0_);[Red]\(#,##0\)"/>
    <numFmt numFmtId="188" formatCode="#,##0.0_);[Red]\(#,##0.0\)"/>
    <numFmt numFmtId="189" formatCode="0_);[Red]\(0\)"/>
    <numFmt numFmtId="190" formatCode="#,##0.0"/>
    <numFmt numFmtId="191" formatCode="_(* #,##0_);_(* \(#,##0\);_(* &quot;-&quot;_);_(@_)"/>
    <numFmt numFmtId="192" formatCode="_(* #,##0.00_);_(* \(#,##0.00\);_(* &quot;-&quot;_);_(@_)"/>
    <numFmt numFmtId="193" formatCode="#,##0.00_ "/>
    <numFmt numFmtId="194" formatCode="0.0000%"/>
    <numFmt numFmtId="195" formatCode="0.00_ "/>
    <numFmt numFmtId="196" formatCode="0_ "/>
    <numFmt numFmtId="197" formatCode="_(* #,##0_);_(* \(#,##0\);_(* &quot;-&quot;??_);_(@_)"/>
    <numFmt numFmtId="198" formatCode="#,##0.0_ "/>
    <numFmt numFmtId="199" formatCode="#,##0.000_ "/>
    <numFmt numFmtId="200" formatCode="_-* #,##0.000_-;\-* #,##0.000_-;_-* &quot;-&quot;???_-;_-@_-"/>
    <numFmt numFmtId="201" formatCode="0.0_ "/>
    <numFmt numFmtId="202" formatCode="0.0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_-* #,##0.0000_-;\-* #,##0.0000_-;_-* &quot;-&quot;??_-;_-@_-"/>
    <numFmt numFmtId="208" formatCode="0.00;[Red]0.00"/>
    <numFmt numFmtId="209" formatCode="#,##0.00;[Red]#,##0.00"/>
    <numFmt numFmtId="210" formatCode="#,##0;[Red]#,##0"/>
    <numFmt numFmtId="211" formatCode="0;[Red]0"/>
    <numFmt numFmtId="212" formatCode="#,##0.0;[Red]#,##0.0"/>
    <numFmt numFmtId="213" formatCode="0.0000000"/>
    <numFmt numFmtId="214" formatCode="0.000000"/>
    <numFmt numFmtId="215" formatCode="0.00000"/>
    <numFmt numFmtId="216" formatCode="_-* #,##0.00000_-;\-* #,##0.00000_-;_-* &quot;-&quot;??_-;_-@_-"/>
    <numFmt numFmtId="217" formatCode="_(* #,##0.00_);_(* \(#,##0.00\);_(* &quot;-&quot;??_);_(@_)"/>
    <numFmt numFmtId="218" formatCode="_-* #,##0.0_-;\-* #,##0.0_-;_-* &quot;-&quot;?_-;_-@_-"/>
    <numFmt numFmtId="219" formatCode="e/m"/>
    <numFmt numFmtId="220" formatCode="e&quot;年&quot;m&quot;月&quot;"/>
    <numFmt numFmtId="221" formatCode="#,##0.0000_ "/>
    <numFmt numFmtId="222" formatCode="_-* #,##0.0000_-;\-* #,##0.0000_-;_-* &quot;-&quot;????_-;_-@_-"/>
    <numFmt numFmtId="223" formatCode="mmm\-yyyy"/>
    <numFmt numFmtId="224" formatCode="0.00_);[Red]\(0.00\)"/>
    <numFmt numFmtId="225" formatCode="#,##0.00_);[Red]\(#,##0.00\)"/>
    <numFmt numFmtId="226" formatCode="m&quot;月&quot;d&quot;日&quot;"/>
    <numFmt numFmtId="227" formatCode="##0.0000;;\-"/>
    <numFmt numFmtId="228" formatCode="0.0000_ "/>
    <numFmt numFmtId="229" formatCode="[$€-2]\ #,##0.00_);[Red]\([$€-2]\ #,##0.00\)"/>
    <numFmt numFmtId="230" formatCode="#,##0.00_);\(#,##0.00\)"/>
    <numFmt numFmtId="231" formatCode="[$-F800]aaaa\,\ mmmm\ dd\,\ yyyy"/>
    <numFmt numFmtId="232" formatCode="#,##0_);\(#,##0\)"/>
    <numFmt numFmtId="233" formatCode="mmm\."/>
    <numFmt numFmtId="234" formatCode="#,##0.0_);\(#,##0.0\)"/>
  </numFmts>
  <fonts count="13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6"/>
      <name val="Times New Roman"/>
      <family val="1"/>
    </font>
    <font>
      <sz val="12"/>
      <color indexed="16"/>
      <name val="細明體"/>
      <family val="3"/>
    </font>
    <font>
      <sz val="12"/>
      <color indexed="16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16"/>
      <color indexed="8"/>
      <name val="新細明體"/>
      <family val="1"/>
    </font>
    <font>
      <sz val="13.3"/>
      <color indexed="8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23"/>
      <name val="細明體"/>
      <family val="3"/>
    </font>
    <font>
      <sz val="11"/>
      <name val="Times New Roman"/>
      <family val="1"/>
    </font>
    <font>
      <sz val="12"/>
      <color indexed="18"/>
      <name val="Times New Roman"/>
      <family val="1"/>
    </font>
    <font>
      <b/>
      <sz val="12"/>
      <name val="標楷體"/>
      <family val="4"/>
    </font>
    <font>
      <b/>
      <sz val="14"/>
      <name val="細明體"/>
      <family val="3"/>
    </font>
    <font>
      <sz val="14"/>
      <name val="細明體"/>
      <family val="3"/>
    </font>
    <font>
      <b/>
      <sz val="9"/>
      <name val="新細明體"/>
      <family val="1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20.25"/>
      <color indexed="8"/>
      <name val="新細明體"/>
      <family val="1"/>
    </font>
    <font>
      <sz val="17.75"/>
      <color indexed="8"/>
      <name val="新細明體"/>
      <family val="1"/>
    </font>
    <font>
      <sz val="10.5"/>
      <color indexed="8"/>
      <name val="新細明體"/>
      <family val="1"/>
    </font>
    <font>
      <sz val="14.75"/>
      <color indexed="8"/>
      <name val="新細明體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9.2"/>
      <color indexed="8"/>
      <name val="Arial"/>
      <family val="2"/>
    </font>
    <font>
      <sz val="11"/>
      <name val="細明體"/>
      <family val="3"/>
    </font>
    <font>
      <sz val="10"/>
      <color indexed="8"/>
      <name val="標楷體"/>
      <family val="4"/>
    </font>
    <font>
      <sz val="14"/>
      <color indexed="8"/>
      <name val="新細明體"/>
      <family val="1"/>
    </font>
    <font>
      <sz val="10"/>
      <name val="Times New Roman"/>
      <family val="1"/>
    </font>
    <font>
      <b/>
      <sz val="14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60"/>
      <name val="新細明體"/>
      <family val="1"/>
    </font>
    <font>
      <sz val="12"/>
      <color indexed="60"/>
      <name val="Times New Roman"/>
      <family val="1"/>
    </font>
    <font>
      <b/>
      <sz val="14"/>
      <color indexed="16"/>
      <name val="新細明體"/>
      <family val="1"/>
    </font>
    <font>
      <sz val="14"/>
      <color indexed="16"/>
      <name val="新細明體"/>
      <family val="1"/>
    </font>
    <font>
      <sz val="11"/>
      <name val="新細明體"/>
      <family val="1"/>
    </font>
    <font>
      <sz val="12"/>
      <color indexed="18"/>
      <name val="新細明體"/>
      <family val="1"/>
    </font>
    <font>
      <sz val="9"/>
      <color indexed="16"/>
      <name val="新細明體"/>
      <family val="1"/>
    </font>
    <font>
      <b/>
      <sz val="11"/>
      <name val="新細明體"/>
      <family val="1"/>
    </font>
    <font>
      <sz val="16"/>
      <name val="新細明體"/>
      <family val="1"/>
    </font>
    <font>
      <sz val="12"/>
      <color indexed="9"/>
      <name val="Times New Roman"/>
      <family val="1"/>
    </font>
    <font>
      <sz val="12"/>
      <color indexed="9"/>
      <name val="細明體"/>
      <family val="3"/>
    </font>
    <font>
      <b/>
      <sz val="12"/>
      <color indexed="18"/>
      <name val="新細明體"/>
      <family val="1"/>
    </font>
    <font>
      <b/>
      <sz val="14"/>
      <name val="新細明體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b/>
      <sz val="14"/>
      <color indexed="8"/>
      <name val="新細明體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標楷體"/>
      <family val="4"/>
    </font>
    <font>
      <b/>
      <sz val="18"/>
      <color indexed="8"/>
      <name val="新細明體"/>
      <family val="1"/>
    </font>
    <font>
      <b/>
      <sz val="18"/>
      <color indexed="8"/>
      <name val="Calibri"/>
      <family val="2"/>
    </font>
    <font>
      <b/>
      <sz val="10"/>
      <color indexed="8"/>
      <name val="微軟正黑體"/>
      <family val="2"/>
    </font>
    <font>
      <sz val="7"/>
      <color indexed="8"/>
      <name val="新細明體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新細明體"/>
      <family val="1"/>
    </font>
    <font>
      <sz val="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2"/>
      <name val="Calibri"/>
      <family val="1"/>
    </font>
    <font>
      <sz val="14"/>
      <color rgb="FFC00000"/>
      <name val="Calibri"/>
      <family val="1"/>
    </font>
    <font>
      <sz val="12"/>
      <color rgb="FFC00000"/>
      <name val="Calibri"/>
      <family val="1"/>
    </font>
    <font>
      <sz val="12"/>
      <color rgb="FFC00000"/>
      <name val="Times New Roman"/>
      <family val="1"/>
    </font>
    <font>
      <b/>
      <sz val="14"/>
      <color indexed="16"/>
      <name val="Calibri"/>
      <family val="1"/>
    </font>
    <font>
      <sz val="12"/>
      <color indexed="16"/>
      <name val="Calibri"/>
      <family val="1"/>
    </font>
    <font>
      <sz val="10"/>
      <color theme="1"/>
      <name val="Calibri"/>
      <family val="1"/>
    </font>
    <font>
      <sz val="14"/>
      <color indexed="16"/>
      <name val="Calibri"/>
      <family val="1"/>
    </font>
    <font>
      <sz val="11"/>
      <name val="Calibri"/>
      <family val="1"/>
    </font>
    <font>
      <sz val="10"/>
      <name val="Calibri"/>
      <family val="1"/>
    </font>
    <font>
      <sz val="12"/>
      <color indexed="18"/>
      <name val="Calibri"/>
      <family val="1"/>
    </font>
    <font>
      <sz val="9"/>
      <color indexed="16"/>
      <name val="Calibri"/>
      <family val="1"/>
    </font>
    <font>
      <b/>
      <sz val="12"/>
      <name val="Calibri"/>
      <family val="1"/>
    </font>
    <font>
      <sz val="14"/>
      <name val="Cambria"/>
      <family val="1"/>
    </font>
    <font>
      <sz val="9"/>
      <name val="Calibri"/>
      <family val="1"/>
    </font>
    <font>
      <b/>
      <sz val="11"/>
      <name val="Calibri"/>
      <family val="1"/>
    </font>
    <font>
      <sz val="16"/>
      <name val="Calibri"/>
      <family val="1"/>
    </font>
    <font>
      <sz val="12"/>
      <color rgb="FF000099"/>
      <name val="Calibri"/>
      <family val="1"/>
    </font>
    <font>
      <sz val="12"/>
      <color theme="0"/>
      <name val="新細明體"/>
      <family val="1"/>
    </font>
    <font>
      <sz val="12"/>
      <color theme="0"/>
      <name val="Times New Roman"/>
      <family val="1"/>
    </font>
    <font>
      <sz val="12"/>
      <color theme="0"/>
      <name val="細明體"/>
      <family val="3"/>
    </font>
    <font>
      <sz val="12"/>
      <color rgb="FF000099"/>
      <name val="Cambria"/>
      <family val="1"/>
    </font>
    <font>
      <sz val="12"/>
      <name val="Cambria"/>
      <family val="1"/>
    </font>
    <font>
      <sz val="12"/>
      <color rgb="FF000099"/>
      <name val="新細明體"/>
      <family val="1"/>
    </font>
    <font>
      <b/>
      <sz val="12"/>
      <color rgb="FF000099"/>
      <name val="新細明體"/>
      <family val="1"/>
    </font>
    <font>
      <b/>
      <sz val="14"/>
      <name val="Calibri"/>
      <family val="1"/>
    </font>
    <font>
      <b/>
      <sz val="14"/>
      <name val="Cambria"/>
      <family val="1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0" borderId="1" applyNumberFormat="0" applyFill="0" applyAlignment="0" applyProtection="0"/>
    <xf numFmtId="0" fontId="92" fillId="21" borderId="0" applyNumberFormat="0" applyBorder="0" applyAlignment="0" applyProtection="0"/>
    <xf numFmtId="9" fontId="0" fillId="0" borderId="0" applyFont="0" applyFill="0" applyBorder="0" applyAlignment="0" applyProtection="0"/>
    <xf numFmtId="0" fontId="9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2" applyNumberFormat="0" applyAlignment="0" applyProtection="0"/>
    <xf numFmtId="0" fontId="101" fillId="22" borderId="8" applyNumberFormat="0" applyAlignment="0" applyProtection="0"/>
    <xf numFmtId="0" fontId="102" fillId="31" borderId="9" applyNumberFormat="0" applyAlignment="0" applyProtection="0"/>
    <xf numFmtId="0" fontId="103" fillId="32" borderId="0" applyNumberFormat="0" applyBorder="0" applyAlignment="0" applyProtection="0"/>
    <xf numFmtId="0" fontId="104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5" fillId="0" borderId="0" xfId="0" applyFont="1" applyAlignment="1">
      <alignment/>
    </xf>
    <xf numFmtId="19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94" fontId="5" fillId="0" borderId="0" xfId="0" applyNumberFormat="1" applyFont="1" applyBorder="1" applyAlignment="1">
      <alignment/>
    </xf>
    <xf numFmtId="194" fontId="5" fillId="0" borderId="11" xfId="0" applyNumberFormat="1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3" xfId="0" applyNumberFormat="1" applyFont="1" applyBorder="1" applyAlignment="1">
      <alignment/>
    </xf>
    <xf numFmtId="194" fontId="5" fillId="0" borderId="14" xfId="0" applyNumberFormat="1" applyFont="1" applyBorder="1" applyAlignment="1">
      <alignment/>
    </xf>
    <xf numFmtId="194" fontId="5" fillId="0" borderId="15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11" fillId="0" borderId="0" xfId="0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12" xfId="0" applyFont="1" applyBorder="1" applyAlignment="1">
      <alignment wrapText="1"/>
    </xf>
    <xf numFmtId="49" fontId="11" fillId="0" borderId="0" xfId="0" applyNumberFormat="1" applyFont="1" applyAlignment="1">
      <alignment/>
    </xf>
    <xf numFmtId="0" fontId="105" fillId="0" borderId="0" xfId="0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07" fillId="0" borderId="0" xfId="34" applyFont="1">
      <alignment vertical="center"/>
      <protection/>
    </xf>
    <xf numFmtId="0" fontId="108" fillId="0" borderId="0" xfId="34" applyFont="1">
      <alignment vertical="center"/>
      <protection/>
    </xf>
    <xf numFmtId="0" fontId="109" fillId="0" borderId="0" xfId="34" applyFont="1">
      <alignment vertical="center"/>
      <protection/>
    </xf>
    <xf numFmtId="0" fontId="109" fillId="0" borderId="0" xfId="34" applyFont="1" applyAlignment="1">
      <alignment horizontal="center"/>
      <protection/>
    </xf>
    <xf numFmtId="0" fontId="108" fillId="0" borderId="0" xfId="34" applyFont="1" applyAlignment="1">
      <alignment vertical="center"/>
      <protection/>
    </xf>
    <xf numFmtId="196" fontId="108" fillId="0" borderId="0" xfId="34" applyNumberFormat="1" applyFont="1" applyAlignment="1">
      <alignment vertical="center"/>
      <protection/>
    </xf>
    <xf numFmtId="0" fontId="109" fillId="0" borderId="0" xfId="34" applyFont="1" applyAlignment="1">
      <alignment horizontal="right"/>
      <protection/>
    </xf>
    <xf numFmtId="0" fontId="110" fillId="0" borderId="0" xfId="34" applyFont="1">
      <alignment vertical="center"/>
      <protection/>
    </xf>
    <xf numFmtId="0" fontId="106" fillId="0" borderId="0" xfId="34" applyFont="1" applyAlignment="1">
      <alignment horizontal="center"/>
      <protection/>
    </xf>
    <xf numFmtId="0" fontId="111" fillId="0" borderId="0" xfId="34" applyFont="1">
      <alignment vertical="center"/>
      <protection/>
    </xf>
    <xf numFmtId="0" fontId="111" fillId="0" borderId="0" xfId="34" applyFont="1" applyAlignment="1">
      <alignment horizontal="center" vertical="center" wrapText="1"/>
      <protection/>
    </xf>
    <xf numFmtId="49" fontId="106" fillId="0" borderId="16" xfId="34" applyNumberFormat="1" applyFont="1" applyBorder="1" applyAlignment="1">
      <alignment horizontal="center" vertical="center"/>
      <protection/>
    </xf>
    <xf numFmtId="0" fontId="111" fillId="0" borderId="0" xfId="34" applyFont="1" applyAlignment="1">
      <alignment vertical="center"/>
      <protection/>
    </xf>
    <xf numFmtId="43" fontId="111" fillId="0" borderId="0" xfId="34" applyNumberFormat="1" applyFont="1" applyAlignment="1">
      <alignment vertical="center"/>
      <protection/>
    </xf>
    <xf numFmtId="0" fontId="106" fillId="0" borderId="0" xfId="34" applyFont="1" applyAlignment="1">
      <alignment horizontal="left"/>
      <protection/>
    </xf>
    <xf numFmtId="10" fontId="106" fillId="0" borderId="0" xfId="34" applyNumberFormat="1" applyFont="1" applyAlignment="1">
      <alignment horizontal="center"/>
      <protection/>
    </xf>
    <xf numFmtId="0" fontId="8" fillId="0" borderId="0" xfId="34" applyFont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5" fillId="0" borderId="0" xfId="34" applyFont="1">
      <alignment vertical="center"/>
      <protection/>
    </xf>
    <xf numFmtId="0" fontId="11" fillId="0" borderId="0" xfId="34" applyFont="1">
      <alignment vertical="center"/>
      <protection/>
    </xf>
    <xf numFmtId="207" fontId="5" fillId="0" borderId="0" xfId="34" applyNumberFormat="1" applyFont="1" applyAlignment="1">
      <alignment horizontal="center"/>
      <protection/>
    </xf>
    <xf numFmtId="207" fontId="5" fillId="0" borderId="0" xfId="34" applyNumberFormat="1" applyFont="1">
      <alignment vertical="center"/>
      <protection/>
    </xf>
    <xf numFmtId="43" fontId="5" fillId="0" borderId="0" xfId="34" applyNumberFormat="1" applyFont="1">
      <alignment vertical="center"/>
      <protection/>
    </xf>
    <xf numFmtId="0" fontId="8" fillId="0" borderId="0" xfId="0" applyFont="1" applyAlignment="1">
      <alignment/>
    </xf>
    <xf numFmtId="3" fontId="22" fillId="0" borderId="0" xfId="0" applyNumberFormat="1" applyFont="1" applyAlignment="1">
      <alignment horizontal="right" vertical="center"/>
    </xf>
    <xf numFmtId="227" fontId="22" fillId="0" borderId="0" xfId="0" applyNumberFormat="1" applyFont="1" applyAlignment="1">
      <alignment horizontal="right" vertical="center"/>
    </xf>
    <xf numFmtId="179" fontId="5" fillId="0" borderId="17" xfId="35" applyNumberFormat="1" applyFont="1" applyFill="1" applyBorder="1" applyAlignment="1">
      <alignment/>
    </xf>
    <xf numFmtId="3" fontId="112" fillId="0" borderId="0" xfId="0" applyNumberFormat="1" applyFont="1" applyAlignment="1">
      <alignment horizontal="right" vertical="center"/>
    </xf>
    <xf numFmtId="227" fontId="112" fillId="0" borderId="0" xfId="0" applyNumberFormat="1" applyFont="1" applyAlignment="1">
      <alignment horizontal="right" vertical="center"/>
    </xf>
    <xf numFmtId="179" fontId="5" fillId="0" borderId="17" xfId="35" applyNumberFormat="1" applyFont="1" applyBorder="1" applyAlignment="1">
      <alignment/>
    </xf>
    <xf numFmtId="3" fontId="24" fillId="0" borderId="18" xfId="0" applyNumberFormat="1" applyFont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179" fontId="5" fillId="0" borderId="19" xfId="35" applyNumberFormat="1" applyFont="1" applyBorder="1" applyAlignment="1">
      <alignment/>
    </xf>
    <xf numFmtId="176" fontId="24" fillId="0" borderId="0" xfId="0" applyNumberFormat="1" applyFont="1" applyBorder="1" applyAlignment="1">
      <alignment horizontal="right" wrapText="1"/>
    </xf>
    <xf numFmtId="3" fontId="24" fillId="0" borderId="13" xfId="0" applyNumberFormat="1" applyFont="1" applyBorder="1" applyAlignment="1">
      <alignment horizontal="right" wrapText="1"/>
    </xf>
    <xf numFmtId="176" fontId="24" fillId="0" borderId="14" xfId="0" applyNumberFormat="1" applyFont="1" applyBorder="1" applyAlignment="1">
      <alignment horizontal="right" wrapText="1"/>
    </xf>
    <xf numFmtId="179" fontId="5" fillId="0" borderId="15" xfId="35" applyNumberFormat="1" applyFont="1" applyBorder="1" applyAlignment="1">
      <alignment/>
    </xf>
    <xf numFmtId="3" fontId="24" fillId="0" borderId="20" xfId="0" applyNumberFormat="1" applyFont="1" applyBorder="1" applyAlignment="1">
      <alignment horizontal="right" wrapText="1"/>
    </xf>
    <xf numFmtId="176" fontId="24" fillId="0" borderId="21" xfId="0" applyNumberFormat="1" applyFont="1" applyBorder="1" applyAlignment="1">
      <alignment horizontal="right" wrapText="1"/>
    </xf>
    <xf numFmtId="179" fontId="5" fillId="0" borderId="22" xfId="35" applyNumberFormat="1" applyFont="1" applyBorder="1" applyAlignment="1">
      <alignment/>
    </xf>
    <xf numFmtId="3" fontId="24" fillId="0" borderId="0" xfId="0" applyNumberFormat="1" applyFont="1" applyAlignment="1">
      <alignment horizontal="right" wrapText="1"/>
    </xf>
    <xf numFmtId="176" fontId="24" fillId="33" borderId="0" xfId="0" applyNumberFormat="1" applyFont="1" applyFill="1" applyAlignment="1">
      <alignment horizontal="right" wrapText="1"/>
    </xf>
    <xf numFmtId="179" fontId="5" fillId="0" borderId="0" xfId="35" applyNumberFormat="1" applyFont="1" applyAlignment="1">
      <alignment/>
    </xf>
    <xf numFmtId="179" fontId="5" fillId="0" borderId="19" xfId="35" applyNumberFormat="1" applyFont="1" applyFill="1" applyBorder="1" applyAlignment="1">
      <alignment/>
    </xf>
    <xf numFmtId="179" fontId="5" fillId="0" borderId="22" xfId="35" applyNumberFormat="1" applyFont="1" applyFill="1" applyBorder="1" applyAlignment="1">
      <alignment/>
    </xf>
    <xf numFmtId="179" fontId="5" fillId="0" borderId="0" xfId="35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76" fontId="5" fillId="33" borderId="0" xfId="0" applyNumberFormat="1" applyFont="1" applyFill="1" applyAlignment="1">
      <alignment/>
    </xf>
    <xf numFmtId="0" fontId="24" fillId="0" borderId="21" xfId="0" applyFont="1" applyBorder="1" applyAlignment="1">
      <alignment horizontal="right" wrapText="1"/>
    </xf>
    <xf numFmtId="179" fontId="5" fillId="0" borderId="23" xfId="35" applyNumberFormat="1" applyFont="1" applyBorder="1" applyAlignment="1">
      <alignment/>
    </xf>
    <xf numFmtId="176" fontId="24" fillId="33" borderId="21" xfId="0" applyNumberFormat="1" applyFont="1" applyFill="1" applyBorder="1" applyAlignment="1">
      <alignment horizontal="right" wrapText="1"/>
    </xf>
    <xf numFmtId="3" fontId="22" fillId="0" borderId="20" xfId="0" applyNumberFormat="1" applyFont="1" applyBorder="1" applyAlignment="1">
      <alignment horizontal="right" vertical="center"/>
    </xf>
    <xf numFmtId="227" fontId="22" fillId="0" borderId="2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113" fillId="0" borderId="0" xfId="34" applyFont="1">
      <alignment vertical="center"/>
      <protection/>
    </xf>
    <xf numFmtId="0" fontId="114" fillId="0" borderId="0" xfId="34" applyFont="1">
      <alignment vertical="center"/>
      <protection/>
    </xf>
    <xf numFmtId="0" fontId="115" fillId="0" borderId="0" xfId="34" applyFont="1">
      <alignment vertical="center"/>
      <protection/>
    </xf>
    <xf numFmtId="0" fontId="116" fillId="0" borderId="0" xfId="34" applyFont="1">
      <alignment vertical="center"/>
      <protection/>
    </xf>
    <xf numFmtId="0" fontId="111" fillId="0" borderId="0" xfId="34" applyFont="1" applyBorder="1" applyAlignment="1">
      <alignment horizontal="center" vertical="center"/>
      <protection/>
    </xf>
    <xf numFmtId="0" fontId="111" fillId="0" borderId="0" xfId="34" applyFont="1" applyAlignment="1">
      <alignment horizontal="center" vertical="center"/>
      <protection/>
    </xf>
    <xf numFmtId="192" fontId="106" fillId="0" borderId="24" xfId="34" applyNumberFormat="1" applyFont="1" applyBorder="1" applyAlignment="1">
      <alignment vertical="center"/>
      <protection/>
    </xf>
    <xf numFmtId="191" fontId="117" fillId="0" borderId="0" xfId="34" applyNumberFormat="1" applyFont="1" applyBorder="1" applyAlignment="1">
      <alignment vertical="center"/>
      <protection/>
    </xf>
    <xf numFmtId="179" fontId="22" fillId="0" borderId="25" xfId="35" applyNumberFormat="1" applyFont="1" applyBorder="1" applyAlignment="1">
      <alignment horizontal="right"/>
    </xf>
    <xf numFmtId="0" fontId="117" fillId="0" borderId="0" xfId="34" applyFont="1" applyAlignment="1">
      <alignment vertical="center"/>
      <protection/>
    </xf>
    <xf numFmtId="179" fontId="117" fillId="0" borderId="0" xfId="35" applyNumberFormat="1" applyFont="1" applyAlignment="1">
      <alignment vertical="center"/>
    </xf>
    <xf numFmtId="41" fontId="117" fillId="0" borderId="0" xfId="37" applyFont="1" applyBorder="1" applyAlignment="1">
      <alignment vertical="center"/>
    </xf>
    <xf numFmtId="0" fontId="25" fillId="0" borderId="0" xfId="34" applyFont="1">
      <alignment vertical="center"/>
      <protection/>
    </xf>
    <xf numFmtId="0" fontId="26" fillId="0" borderId="0" xfId="34" applyFont="1" applyBorder="1">
      <alignment vertical="center"/>
      <protection/>
    </xf>
    <xf numFmtId="0" fontId="26" fillId="0" borderId="0" xfId="34" applyFont="1">
      <alignment vertical="center"/>
      <protection/>
    </xf>
    <xf numFmtId="179" fontId="111" fillId="0" borderId="0" xfId="35" applyNumberFormat="1" applyFont="1" applyAlignment="1">
      <alignment vertical="center"/>
    </xf>
    <xf numFmtId="179" fontId="116" fillId="0" borderId="0" xfId="35" applyNumberFormat="1" applyFont="1" applyAlignment="1">
      <alignment vertical="center"/>
    </xf>
    <xf numFmtId="179" fontId="111" fillId="0" borderId="0" xfId="35" applyNumberFormat="1" applyFont="1" applyAlignment="1">
      <alignment horizontal="center" vertical="center"/>
    </xf>
    <xf numFmtId="10" fontId="106" fillId="0" borderId="26" xfId="34" applyNumberFormat="1" applyFont="1" applyBorder="1" applyAlignment="1">
      <alignment vertical="center"/>
      <protection/>
    </xf>
    <xf numFmtId="10" fontId="106" fillId="0" borderId="24" xfId="34" applyNumberFormat="1" applyFont="1" applyBorder="1" applyAlignment="1">
      <alignment vertical="center"/>
      <protection/>
    </xf>
    <xf numFmtId="179" fontId="22" fillId="0" borderId="27" xfId="35" applyNumberFormat="1" applyFont="1" applyBorder="1" applyAlignment="1">
      <alignment horizontal="right"/>
    </xf>
    <xf numFmtId="224" fontId="106" fillId="0" borderId="28" xfId="34" applyNumberFormat="1" applyFont="1" applyBorder="1" applyAlignment="1">
      <alignment vertical="center"/>
      <protection/>
    </xf>
    <xf numFmtId="10" fontId="106" fillId="0" borderId="29" xfId="34" applyNumberFormat="1" applyFont="1" applyBorder="1" applyAlignment="1">
      <alignment vertical="center"/>
      <protection/>
    </xf>
    <xf numFmtId="179" fontId="26" fillId="0" borderId="0" xfId="35" applyNumberFormat="1" applyFont="1" applyAlignment="1">
      <alignment vertical="center"/>
    </xf>
    <xf numFmtId="189" fontId="106" fillId="0" borderId="30" xfId="34" applyNumberFormat="1" applyFont="1" applyBorder="1" applyAlignment="1">
      <alignment vertical="center"/>
      <protection/>
    </xf>
    <xf numFmtId="191" fontId="111" fillId="0" borderId="0" xfId="34" applyNumberFormat="1" applyFont="1" applyBorder="1" applyAlignment="1">
      <alignment vertical="center"/>
      <protection/>
    </xf>
    <xf numFmtId="3" fontId="22" fillId="0" borderId="31" xfId="0" applyNumberFormat="1" applyFont="1" applyBorder="1" applyAlignment="1">
      <alignment horizontal="right" vertical="center" shrinkToFit="1"/>
    </xf>
    <xf numFmtId="49" fontId="106" fillId="0" borderId="32" xfId="34" applyNumberFormat="1" applyFont="1" applyBorder="1" applyAlignment="1">
      <alignment horizontal="center" vertical="center"/>
      <protection/>
    </xf>
    <xf numFmtId="189" fontId="106" fillId="0" borderId="31" xfId="34" applyNumberFormat="1" applyFont="1" applyBorder="1" applyAlignment="1">
      <alignment vertical="center"/>
      <protection/>
    </xf>
    <xf numFmtId="10" fontId="106" fillId="0" borderId="33" xfId="34" applyNumberFormat="1" applyFont="1" applyBorder="1" applyAlignment="1">
      <alignment vertical="center"/>
      <protection/>
    </xf>
    <xf numFmtId="41" fontId="111" fillId="0" borderId="0" xfId="37" applyFont="1" applyBorder="1" applyAlignment="1">
      <alignment vertical="center"/>
    </xf>
    <xf numFmtId="3" fontId="112" fillId="0" borderId="31" xfId="0" applyNumberFormat="1" applyFont="1" applyBorder="1" applyAlignment="1">
      <alignment horizontal="right" vertical="center" shrinkToFit="1"/>
    </xf>
    <xf numFmtId="49" fontId="106" fillId="0" borderId="34" xfId="34" applyNumberFormat="1" applyFont="1" applyBorder="1" applyAlignment="1">
      <alignment horizontal="center" vertical="center"/>
      <protection/>
    </xf>
    <xf numFmtId="189" fontId="106" fillId="0" borderId="28" xfId="34" applyNumberFormat="1" applyFont="1" applyBorder="1" applyAlignment="1">
      <alignment vertical="center"/>
      <protection/>
    </xf>
    <xf numFmtId="0" fontId="106" fillId="0" borderId="0" xfId="34" applyFont="1">
      <alignment vertical="center"/>
      <protection/>
    </xf>
    <xf numFmtId="0" fontId="116" fillId="0" borderId="0" xfId="34" applyFont="1" applyBorder="1">
      <alignment vertical="center"/>
      <protection/>
    </xf>
    <xf numFmtId="0" fontId="118" fillId="0" borderId="0" xfId="0" applyFont="1" applyAlignment="1">
      <alignment/>
    </xf>
    <xf numFmtId="0" fontId="106" fillId="0" borderId="0" xfId="0" applyFont="1" applyAlignment="1">
      <alignment/>
    </xf>
    <xf numFmtId="0" fontId="111" fillId="0" borderId="0" xfId="0" applyFont="1" applyAlignment="1">
      <alignment/>
    </xf>
    <xf numFmtId="0" fontId="105" fillId="0" borderId="0" xfId="0" applyFont="1" applyAlignment="1">
      <alignment/>
    </xf>
    <xf numFmtId="179" fontId="105" fillId="0" borderId="0" xfId="35" applyNumberFormat="1" applyFont="1" applyAlignment="1">
      <alignment/>
    </xf>
    <xf numFmtId="0" fontId="118" fillId="0" borderId="35" xfId="34" applyFont="1" applyBorder="1" applyAlignment="1">
      <alignment horizontal="center" vertical="center" wrapText="1"/>
      <protection/>
    </xf>
    <xf numFmtId="0" fontId="118" fillId="0" borderId="36" xfId="34" applyFont="1" applyBorder="1" applyAlignment="1">
      <alignment horizontal="center" vertical="center" wrapText="1"/>
      <protection/>
    </xf>
    <xf numFmtId="0" fontId="118" fillId="0" borderId="37" xfId="34" applyFont="1" applyBorder="1" applyAlignment="1">
      <alignment horizontal="center" vertical="center" wrapText="1"/>
      <protection/>
    </xf>
    <xf numFmtId="189" fontId="106" fillId="0" borderId="27" xfId="34" applyNumberFormat="1" applyFont="1" applyBorder="1" applyAlignment="1">
      <alignment vertical="center"/>
      <protection/>
    </xf>
    <xf numFmtId="189" fontId="106" fillId="0" borderId="38" xfId="34" applyNumberFormat="1" applyFont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13" fillId="0" borderId="0" xfId="0" applyFont="1" applyAlignment="1">
      <alignment/>
    </xf>
    <xf numFmtId="43" fontId="106" fillId="0" borderId="31" xfId="35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43" fontId="106" fillId="0" borderId="28" xfId="35" applyFont="1" applyBorder="1" applyAlignment="1">
      <alignment vertical="center"/>
    </xf>
    <xf numFmtId="0" fontId="119" fillId="0" borderId="0" xfId="0" applyFont="1" applyAlignment="1">
      <alignment/>
    </xf>
    <xf numFmtId="43" fontId="0" fillId="0" borderId="0" xfId="35" applyFont="1" applyAlignment="1">
      <alignment/>
    </xf>
    <xf numFmtId="195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195" fontId="0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195" fontId="0" fillId="34" borderId="0" xfId="0" applyNumberFormat="1" applyFont="1" applyFill="1" applyBorder="1" applyAlignment="1">
      <alignment/>
    </xf>
    <xf numFmtId="179" fontId="0" fillId="0" borderId="0" xfId="35" applyNumberFormat="1" applyAlignment="1">
      <alignment/>
    </xf>
    <xf numFmtId="0" fontId="5" fillId="0" borderId="11" xfId="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5" fillId="0" borderId="0" xfId="0" applyFont="1" applyBorder="1" applyAlignment="1">
      <alignment/>
    </xf>
    <xf numFmtId="19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26" fontId="5" fillId="0" borderId="0" xfId="0" applyNumberFormat="1" applyFont="1" applyBorder="1" applyAlignment="1">
      <alignment horizontal="left"/>
    </xf>
    <xf numFmtId="226" fontId="5" fillId="0" borderId="0" xfId="0" applyNumberFormat="1" applyFont="1" applyBorder="1" applyAlignment="1">
      <alignment/>
    </xf>
    <xf numFmtId="195" fontId="0" fillId="36" borderId="0" xfId="0" applyNumberFormat="1" applyFill="1" applyBorder="1" applyAlignment="1">
      <alignment/>
    </xf>
    <xf numFmtId="224" fontId="0" fillId="0" borderId="0" xfId="0" applyNumberFormat="1" applyBorder="1" applyAlignment="1">
      <alignment/>
    </xf>
    <xf numFmtId="0" fontId="5" fillId="35" borderId="0" xfId="0" applyFont="1" applyFill="1" applyBorder="1" applyAlignment="1">
      <alignment/>
    </xf>
    <xf numFmtId="224" fontId="0" fillId="35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105" fillId="0" borderId="0" xfId="34" applyFont="1">
      <alignment vertical="center"/>
      <protection/>
    </xf>
    <xf numFmtId="0" fontId="106" fillId="0" borderId="39" xfId="34" applyFont="1" applyFill="1" applyBorder="1" applyAlignment="1">
      <alignment horizontal="center" vertical="center" wrapText="1"/>
      <protection/>
    </xf>
    <xf numFmtId="0" fontId="106" fillId="0" borderId="0" xfId="34" applyFont="1" applyBorder="1" applyAlignment="1">
      <alignment horizontal="center" vertical="center"/>
      <protection/>
    </xf>
    <xf numFmtId="0" fontId="106" fillId="0" borderId="0" xfId="34" applyFont="1" applyAlignment="1">
      <alignment horizontal="center" vertical="center"/>
      <protection/>
    </xf>
    <xf numFmtId="230" fontId="106" fillId="0" borderId="27" xfId="34" applyNumberFormat="1" applyFont="1" applyBorder="1" applyAlignment="1">
      <alignment vertical="center"/>
      <protection/>
    </xf>
    <xf numFmtId="191" fontId="106" fillId="0" borderId="27" xfId="34" applyNumberFormat="1" applyFont="1" applyBorder="1" applyAlignment="1">
      <alignment vertical="center"/>
      <protection/>
    </xf>
    <xf numFmtId="191" fontId="120" fillId="0" borderId="0" xfId="34" applyNumberFormat="1" applyFont="1" applyBorder="1" applyAlignment="1">
      <alignment vertical="center"/>
      <protection/>
    </xf>
    <xf numFmtId="0" fontId="120" fillId="0" borderId="0" xfId="34" applyFont="1" applyAlignment="1">
      <alignment vertical="center"/>
      <protection/>
    </xf>
    <xf numFmtId="41" fontId="120" fillId="0" borderId="0" xfId="37" applyFont="1" applyBorder="1" applyAlignment="1">
      <alignment vertical="center"/>
    </xf>
    <xf numFmtId="230" fontId="106" fillId="0" borderId="40" xfId="34" applyNumberFormat="1" applyFont="1" applyBorder="1" applyAlignment="1">
      <alignment vertical="center"/>
      <protection/>
    </xf>
    <xf numFmtId="191" fontId="106" fillId="0" borderId="40" xfId="34" applyNumberFormat="1" applyFont="1" applyBorder="1" applyAlignment="1">
      <alignment vertical="center"/>
      <protection/>
    </xf>
    <xf numFmtId="230" fontId="118" fillId="0" borderId="36" xfId="34" applyNumberFormat="1" applyFont="1" applyBorder="1" applyAlignment="1">
      <alignment vertical="center"/>
      <protection/>
    </xf>
    <xf numFmtId="192" fontId="118" fillId="0" borderId="37" xfId="34" applyNumberFormat="1" applyFont="1" applyBorder="1" applyAlignment="1">
      <alignment vertical="center"/>
      <protection/>
    </xf>
    <xf numFmtId="0" fontId="118" fillId="0" borderId="0" xfId="34" applyFont="1" applyBorder="1" applyAlignment="1">
      <alignment vertical="center"/>
      <protection/>
    </xf>
    <xf numFmtId="0" fontId="118" fillId="0" borderId="0" xfId="34" applyFont="1" applyAlignment="1">
      <alignment vertical="center"/>
      <protection/>
    </xf>
    <xf numFmtId="0" fontId="106" fillId="0" borderId="0" xfId="34" applyFont="1" applyBorder="1">
      <alignment vertical="center"/>
      <protection/>
    </xf>
    <xf numFmtId="0" fontId="114" fillId="0" borderId="0" xfId="34" applyFont="1" applyFill="1">
      <alignment vertical="center"/>
      <protection/>
    </xf>
    <xf numFmtId="0" fontId="5" fillId="0" borderId="0" xfId="34" applyFont="1" applyBorder="1">
      <alignment vertical="center"/>
      <protection/>
    </xf>
    <xf numFmtId="0" fontId="105" fillId="0" borderId="0" xfId="34" applyFont="1" applyAlignment="1">
      <alignment horizontal="center"/>
      <protection/>
    </xf>
    <xf numFmtId="0" fontId="106" fillId="0" borderId="30" xfId="34" applyFont="1" applyFill="1" applyBorder="1" applyAlignment="1">
      <alignment horizontal="center" vertical="center" wrapText="1"/>
      <protection/>
    </xf>
    <xf numFmtId="0" fontId="106" fillId="0" borderId="0" xfId="34" applyFont="1" applyAlignment="1">
      <alignment vertical="center"/>
      <protection/>
    </xf>
    <xf numFmtId="193" fontId="106" fillId="0" borderId="31" xfId="34" applyNumberFormat="1" applyFont="1" applyBorder="1" applyAlignment="1">
      <alignment horizontal="center" vertical="center"/>
      <protection/>
    </xf>
    <xf numFmtId="10" fontId="106" fillId="0" borderId="31" xfId="42" applyNumberFormat="1" applyFont="1" applyBorder="1" applyAlignment="1">
      <alignment horizontal="center" vertical="center"/>
    </xf>
    <xf numFmtId="0" fontId="118" fillId="0" borderId="34" xfId="34" applyFont="1" applyBorder="1" applyAlignment="1">
      <alignment horizontal="center" vertical="center" wrapText="1"/>
      <protection/>
    </xf>
    <xf numFmtId="193" fontId="118" fillId="0" borderId="28" xfId="34" applyNumberFormat="1" applyFont="1" applyBorder="1" applyAlignment="1">
      <alignment horizontal="center" vertical="center"/>
      <protection/>
    </xf>
    <xf numFmtId="10" fontId="118" fillId="0" borderId="28" xfId="42" applyNumberFormat="1" applyFont="1" applyBorder="1" applyAlignment="1">
      <alignment horizontal="center" vertical="center"/>
    </xf>
    <xf numFmtId="193" fontId="106" fillId="0" borderId="0" xfId="34" applyNumberFormat="1" applyFont="1" applyAlignment="1">
      <alignment horizontal="center"/>
      <protection/>
    </xf>
    <xf numFmtId="0" fontId="106" fillId="0" borderId="0" xfId="34" applyFont="1" applyFill="1">
      <alignment vertical="center"/>
      <protection/>
    </xf>
    <xf numFmtId="0" fontId="106" fillId="0" borderId="0" xfId="34" applyFont="1" applyAlignment="1">
      <alignment horizontal="right"/>
      <protection/>
    </xf>
    <xf numFmtId="0" fontId="120" fillId="0" borderId="0" xfId="34" applyFont="1" applyFill="1" applyAlignment="1">
      <alignment horizontal="right" wrapText="1"/>
      <protection/>
    </xf>
    <xf numFmtId="0" fontId="106" fillId="0" borderId="27" xfId="34" applyFont="1" applyFill="1" applyBorder="1" applyAlignment="1">
      <alignment horizontal="center" vertical="center" wrapText="1"/>
      <protection/>
    </xf>
    <xf numFmtId="193" fontId="106" fillId="0" borderId="27" xfId="34" applyNumberFormat="1" applyFont="1" applyBorder="1" applyAlignment="1">
      <alignment horizontal="right" vertical="center"/>
      <protection/>
    </xf>
    <xf numFmtId="43" fontId="106" fillId="0" borderId="27" xfId="35" applyFont="1" applyBorder="1" applyAlignment="1">
      <alignment horizontal="center" vertical="center"/>
    </xf>
    <xf numFmtId="193" fontId="106" fillId="0" borderId="24" xfId="34" applyNumberFormat="1" applyFont="1" applyBorder="1" applyAlignment="1">
      <alignment horizontal="right" vertical="center"/>
      <protection/>
    </xf>
    <xf numFmtId="193" fontId="106" fillId="0" borderId="31" xfId="34" applyNumberFormat="1" applyFont="1" applyBorder="1" applyAlignment="1">
      <alignment horizontal="right" vertical="center"/>
      <protection/>
    </xf>
    <xf numFmtId="43" fontId="106" fillId="0" borderId="31" xfId="35" applyFont="1" applyBorder="1" applyAlignment="1">
      <alignment horizontal="center" vertical="center"/>
    </xf>
    <xf numFmtId="193" fontId="106" fillId="0" borderId="31" xfId="34" applyNumberFormat="1" applyFont="1" applyBorder="1" applyAlignment="1">
      <alignment vertical="center"/>
      <protection/>
    </xf>
    <xf numFmtId="0" fontId="118" fillId="0" borderId="34" xfId="34" applyFont="1" applyFill="1" applyBorder="1" applyAlignment="1">
      <alignment horizontal="center" vertical="center" wrapText="1"/>
      <protection/>
    </xf>
    <xf numFmtId="193" fontId="118" fillId="0" borderId="28" xfId="34" applyNumberFormat="1" applyFont="1" applyBorder="1" applyAlignment="1">
      <alignment horizontal="right" vertical="center"/>
      <protection/>
    </xf>
    <xf numFmtId="43" fontId="118" fillId="0" borderId="28" xfId="35" applyFont="1" applyBorder="1" applyAlignment="1">
      <alignment horizontal="center" vertical="center"/>
    </xf>
    <xf numFmtId="193" fontId="118" fillId="0" borderId="29" xfId="34" applyNumberFormat="1" applyFont="1" applyBorder="1" applyAlignment="1">
      <alignment horizontal="right" vertical="center"/>
      <protection/>
    </xf>
    <xf numFmtId="43" fontId="106" fillId="0" borderId="0" xfId="34" applyNumberFormat="1" applyFont="1" applyAlignment="1">
      <alignment horizontal="center"/>
      <protection/>
    </xf>
    <xf numFmtId="224" fontId="106" fillId="0" borderId="31" xfId="34" applyNumberFormat="1" applyFont="1" applyBorder="1" applyAlignment="1">
      <alignment vertical="center"/>
      <protection/>
    </xf>
    <xf numFmtId="0" fontId="121" fillId="0" borderId="39" xfId="34" applyFont="1" applyBorder="1" applyAlignment="1">
      <alignment horizontal="center" vertical="center" wrapText="1"/>
      <protection/>
    </xf>
    <xf numFmtId="0" fontId="121" fillId="0" borderId="30" xfId="34" applyFont="1" applyBorder="1" applyAlignment="1">
      <alignment horizontal="center" vertical="center" wrapText="1"/>
      <protection/>
    </xf>
    <xf numFmtId="0" fontId="121" fillId="0" borderId="26" xfId="34" applyFont="1" applyBorder="1" applyAlignment="1">
      <alignment horizontal="center" vertical="center" wrapText="1"/>
      <protection/>
    </xf>
    <xf numFmtId="43" fontId="11" fillId="0" borderId="0" xfId="35" applyNumberFormat="1" applyFont="1" applyAlignment="1">
      <alignment/>
    </xf>
    <xf numFmtId="0" fontId="106" fillId="37" borderId="0" xfId="34" applyFont="1" applyFill="1" applyAlignment="1">
      <alignment/>
      <protection/>
    </xf>
    <xf numFmtId="0" fontId="122" fillId="37" borderId="0" xfId="34" applyFont="1" applyFill="1" applyAlignment="1">
      <alignment/>
      <protection/>
    </xf>
    <xf numFmtId="0" fontId="106" fillId="37" borderId="0" xfId="34" applyFont="1" applyFill="1" applyAlignment="1">
      <alignment horizontal="center"/>
      <protection/>
    </xf>
    <xf numFmtId="0" fontId="106" fillId="37" borderId="38" xfId="34" applyFont="1" applyFill="1" applyBorder="1" applyAlignment="1">
      <alignment horizontal="center" vertical="center" wrapText="1"/>
      <protection/>
    </xf>
    <xf numFmtId="0" fontId="106" fillId="37" borderId="41" xfId="34" applyFont="1" applyFill="1" applyBorder="1" applyAlignment="1">
      <alignment horizontal="center" vertical="center" wrapText="1"/>
      <protection/>
    </xf>
    <xf numFmtId="207" fontId="106" fillId="37" borderId="31" xfId="35" applyNumberFormat="1" applyFont="1" applyFill="1" applyBorder="1" applyAlignment="1">
      <alignment/>
    </xf>
    <xf numFmtId="43" fontId="106" fillId="37" borderId="31" xfId="35" applyFont="1" applyFill="1" applyBorder="1" applyAlignment="1">
      <alignment/>
    </xf>
    <xf numFmtId="0" fontId="106" fillId="37" borderId="42" xfId="34" applyFont="1" applyFill="1" applyBorder="1" applyAlignment="1">
      <alignment horizontal="center"/>
      <protection/>
    </xf>
    <xf numFmtId="10" fontId="106" fillId="37" borderId="42" xfId="34" applyNumberFormat="1" applyFont="1" applyFill="1" applyBorder="1" applyAlignment="1">
      <alignment horizontal="center"/>
      <protection/>
    </xf>
    <xf numFmtId="193" fontId="106" fillId="37" borderId="42" xfId="34" applyNumberFormat="1" applyFont="1" applyFill="1" applyBorder="1" applyAlignment="1">
      <alignment horizontal="center"/>
      <protection/>
    </xf>
    <xf numFmtId="0" fontId="106" fillId="37" borderId="0" xfId="34" applyFont="1" applyFill="1" applyAlignment="1">
      <alignment horizontal="left"/>
      <protection/>
    </xf>
    <xf numFmtId="10" fontId="106" fillId="37" borderId="0" xfId="34" applyNumberFormat="1" applyFont="1" applyFill="1" applyAlignment="1">
      <alignment horizontal="center"/>
      <protection/>
    </xf>
    <xf numFmtId="189" fontId="106" fillId="0" borderId="0" xfId="34" applyNumberFormat="1" applyFont="1">
      <alignment vertical="center"/>
      <protection/>
    </xf>
    <xf numFmtId="193" fontId="106" fillId="0" borderId="27" xfId="34" applyNumberFormat="1" applyFont="1" applyFill="1" applyBorder="1" applyAlignment="1">
      <alignment horizontal="right" vertical="center"/>
      <protection/>
    </xf>
    <xf numFmtId="43" fontId="106" fillId="0" borderId="27" xfId="35" applyFont="1" applyFill="1" applyBorder="1" applyAlignment="1">
      <alignment horizontal="center" vertical="center"/>
    </xf>
    <xf numFmtId="193" fontId="106" fillId="0" borderId="31" xfId="34" applyNumberFormat="1" applyFont="1" applyFill="1" applyBorder="1" applyAlignment="1">
      <alignment horizontal="right" vertical="center"/>
      <protection/>
    </xf>
    <xf numFmtId="193" fontId="118" fillId="0" borderId="28" xfId="34" applyNumberFormat="1" applyFont="1" applyFill="1" applyBorder="1" applyAlignment="1">
      <alignment horizontal="right" vertical="center"/>
      <protection/>
    </xf>
    <xf numFmtId="43" fontId="118" fillId="0" borderId="28" xfId="35" applyFont="1" applyFill="1" applyBorder="1" applyAlignment="1">
      <alignment horizontal="center" vertical="center"/>
    </xf>
    <xf numFmtId="43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232" fontId="118" fillId="0" borderId="36" xfId="34" applyNumberFormat="1" applyFont="1" applyBorder="1" applyAlignment="1">
      <alignment vertical="center"/>
      <protection/>
    </xf>
    <xf numFmtId="0" fontId="121" fillId="0" borderId="43" xfId="34" applyFont="1" applyFill="1" applyBorder="1" applyAlignment="1">
      <alignment horizontal="center" vertical="center" wrapText="1"/>
      <protection/>
    </xf>
    <xf numFmtId="0" fontId="121" fillId="0" borderId="44" xfId="34" applyFont="1" applyFill="1" applyBorder="1" applyAlignment="1">
      <alignment horizontal="center" vertical="center" wrapText="1"/>
      <protection/>
    </xf>
    <xf numFmtId="230" fontId="106" fillId="0" borderId="31" xfId="34" applyNumberFormat="1" applyFont="1" applyBorder="1" applyAlignment="1">
      <alignment vertical="center"/>
      <protection/>
    </xf>
    <xf numFmtId="191" fontId="106" fillId="0" borderId="31" xfId="34" applyNumberFormat="1" applyFont="1" applyBorder="1" applyAlignment="1">
      <alignment vertical="center"/>
      <protection/>
    </xf>
    <xf numFmtId="192" fontId="106" fillId="0" borderId="33" xfId="34" applyNumberFormat="1" applyFont="1" applyBorder="1" applyAlignment="1">
      <alignment vertical="center"/>
      <protection/>
    </xf>
    <xf numFmtId="43" fontId="106" fillId="0" borderId="28" xfId="35" applyFont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106" fillId="37" borderId="0" xfId="0" applyFont="1" applyFill="1" applyAlignment="1">
      <alignment vertical="center"/>
    </xf>
    <xf numFmtId="179" fontId="106" fillId="37" borderId="0" xfId="0" applyNumberFormat="1" applyFont="1" applyFill="1" applyAlignment="1">
      <alignment vertical="center"/>
    </xf>
    <xf numFmtId="3" fontId="106" fillId="37" borderId="0" xfId="0" applyNumberFormat="1" applyFont="1" applyFill="1" applyAlignment="1">
      <alignment vertical="center"/>
    </xf>
    <xf numFmtId="0" fontId="123" fillId="37" borderId="0" xfId="33" applyFont="1" applyFill="1" applyAlignment="1">
      <alignment vertical="top"/>
      <protection/>
    </xf>
    <xf numFmtId="0" fontId="105" fillId="37" borderId="0" xfId="0" applyFont="1" applyFill="1" applyAlignment="1">
      <alignment vertical="center"/>
    </xf>
    <xf numFmtId="0" fontId="106" fillId="37" borderId="45" xfId="33" applyFont="1" applyFill="1" applyBorder="1" applyAlignment="1">
      <alignment horizontal="center" vertical="center" wrapText="1"/>
      <protection/>
    </xf>
    <xf numFmtId="0" fontId="106" fillId="37" borderId="46" xfId="33" applyFont="1" applyFill="1" applyBorder="1" applyAlignment="1">
      <alignment horizontal="center" vertical="center" wrapText="1"/>
      <protection/>
    </xf>
    <xf numFmtId="0" fontId="106" fillId="37" borderId="47" xfId="33" applyFont="1" applyFill="1" applyBorder="1" applyAlignment="1">
      <alignment horizontal="center" vertical="center" wrapText="1"/>
      <protection/>
    </xf>
    <xf numFmtId="43" fontId="106" fillId="37" borderId="0" xfId="0" applyNumberFormat="1" applyFont="1" applyFill="1" applyAlignment="1">
      <alignment vertical="center"/>
    </xf>
    <xf numFmtId="0" fontId="105" fillId="37" borderId="0" xfId="0" applyFont="1" applyFill="1" applyBorder="1" applyAlignment="1">
      <alignment vertical="center"/>
    </xf>
    <xf numFmtId="0" fontId="106" fillId="37" borderId="0" xfId="0" applyFont="1" applyFill="1" applyBorder="1" applyAlignment="1">
      <alignment horizontal="center" vertical="center"/>
    </xf>
    <xf numFmtId="0" fontId="106" fillId="37" borderId="0" xfId="0" applyFont="1" applyFill="1" applyBorder="1" applyAlignment="1">
      <alignment vertical="center"/>
    </xf>
    <xf numFmtId="187" fontId="106" fillId="37" borderId="0" xfId="35" applyNumberFormat="1" applyFont="1" applyFill="1" applyBorder="1" applyAlignment="1">
      <alignment horizontal="center" vertical="center"/>
    </xf>
    <xf numFmtId="179" fontId="106" fillId="37" borderId="0" xfId="35" applyNumberFormat="1" applyFont="1" applyFill="1" applyBorder="1" applyAlignment="1">
      <alignment vertical="center"/>
    </xf>
    <xf numFmtId="186" fontId="106" fillId="37" borderId="0" xfId="35" applyNumberFormat="1" applyFont="1" applyFill="1" applyBorder="1" applyAlignment="1">
      <alignment vertical="center"/>
    </xf>
    <xf numFmtId="43" fontId="106" fillId="37" borderId="0" xfId="35" applyFont="1" applyFill="1" applyAlignment="1">
      <alignment vertical="center"/>
    </xf>
    <xf numFmtId="0" fontId="118" fillId="0" borderId="39" xfId="34" applyFont="1" applyBorder="1" applyAlignment="1">
      <alignment horizontal="center" vertical="center" wrapText="1"/>
      <protection/>
    </xf>
    <xf numFmtId="0" fontId="118" fillId="0" borderId="30" xfId="34" applyFont="1" applyBorder="1" applyAlignment="1">
      <alignment horizontal="center" vertical="center" wrapText="1"/>
      <protection/>
    </xf>
    <xf numFmtId="0" fontId="118" fillId="0" borderId="26" xfId="34" applyFont="1" applyBorder="1" applyAlignment="1">
      <alignment horizontal="center" vertical="center" wrapText="1"/>
      <protection/>
    </xf>
    <xf numFmtId="189" fontId="5" fillId="0" borderId="0" xfId="34" applyNumberFormat="1" applyFont="1">
      <alignment vertical="center"/>
      <protection/>
    </xf>
    <xf numFmtId="43" fontId="0" fillId="0" borderId="0" xfId="0" applyNumberFormat="1" applyFont="1" applyAlignment="1">
      <alignment/>
    </xf>
    <xf numFmtId="43" fontId="106" fillId="37" borderId="33" xfId="35" applyFont="1" applyFill="1" applyBorder="1" applyAlignment="1">
      <alignment/>
    </xf>
    <xf numFmtId="207" fontId="106" fillId="37" borderId="28" xfId="35" applyNumberFormat="1" applyFont="1" applyFill="1" applyBorder="1" applyAlignment="1">
      <alignment/>
    </xf>
    <xf numFmtId="43" fontId="106" fillId="37" borderId="28" xfId="35" applyFont="1" applyFill="1" applyBorder="1" applyAlignment="1">
      <alignment/>
    </xf>
    <xf numFmtId="43" fontId="106" fillId="37" borderId="29" xfId="35" applyFont="1" applyFill="1" applyBorder="1" applyAlignment="1">
      <alignment/>
    </xf>
    <xf numFmtId="0" fontId="124" fillId="0" borderId="0" xfId="0" applyFont="1" applyAlignment="1">
      <alignment/>
    </xf>
    <xf numFmtId="0" fontId="124" fillId="0" borderId="0" xfId="0" applyFont="1" applyBorder="1" applyAlignment="1">
      <alignment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124" fillId="0" borderId="11" xfId="0" applyFont="1" applyBorder="1" applyAlignment="1">
      <alignment/>
    </xf>
    <xf numFmtId="195" fontId="124" fillId="0" borderId="0" xfId="0" applyNumberFormat="1" applyFont="1" applyBorder="1" applyAlignment="1">
      <alignment/>
    </xf>
    <xf numFmtId="196" fontId="124" fillId="0" borderId="0" xfId="0" applyNumberFormat="1" applyFont="1" applyAlignment="1">
      <alignment/>
    </xf>
    <xf numFmtId="0" fontId="125" fillId="0" borderId="11" xfId="0" applyFont="1" applyBorder="1" applyAlignment="1">
      <alignment/>
    </xf>
    <xf numFmtId="0" fontId="124" fillId="34" borderId="11" xfId="0" applyFont="1" applyFill="1" applyBorder="1" applyAlignment="1">
      <alignment/>
    </xf>
    <xf numFmtId="195" fontId="124" fillId="34" borderId="0" xfId="0" applyNumberFormat="1" applyFont="1" applyFill="1" applyBorder="1" applyAlignment="1">
      <alignment/>
    </xf>
    <xf numFmtId="179" fontId="124" fillId="0" borderId="0" xfId="35" applyNumberFormat="1" applyFont="1" applyAlignment="1">
      <alignment/>
    </xf>
    <xf numFmtId="179" fontId="125" fillId="0" borderId="0" xfId="35" applyNumberFormat="1" applyFont="1" applyAlignment="1">
      <alignment/>
    </xf>
    <xf numFmtId="0" fontId="125" fillId="0" borderId="11" xfId="0" applyFont="1" applyFill="1" applyBorder="1" applyAlignment="1">
      <alignment/>
    </xf>
    <xf numFmtId="195" fontId="124" fillId="0" borderId="0" xfId="0" applyNumberFormat="1" applyFont="1" applyFill="1" applyBorder="1" applyAlignment="1">
      <alignment/>
    </xf>
    <xf numFmtId="226" fontId="125" fillId="0" borderId="0" xfId="0" applyNumberFormat="1" applyFont="1" applyBorder="1" applyAlignment="1">
      <alignment/>
    </xf>
    <xf numFmtId="0" fontId="125" fillId="36" borderId="0" xfId="0" applyFont="1" applyFill="1" applyBorder="1" applyAlignment="1">
      <alignment/>
    </xf>
    <xf numFmtId="195" fontId="124" fillId="36" borderId="0" xfId="0" applyNumberFormat="1" applyFont="1" applyFill="1" applyBorder="1" applyAlignment="1">
      <alignment/>
    </xf>
    <xf numFmtId="0" fontId="125" fillId="0" borderId="0" xfId="0" applyFont="1" applyBorder="1" applyAlignment="1">
      <alignment/>
    </xf>
    <xf numFmtId="0" fontId="125" fillId="0" borderId="0" xfId="0" applyFont="1" applyBorder="1" applyAlignment="1" quotePrefix="1">
      <alignment/>
    </xf>
    <xf numFmtId="43" fontId="124" fillId="0" borderId="0" xfId="0" applyNumberFormat="1" applyFont="1" applyAlignment="1">
      <alignment/>
    </xf>
    <xf numFmtId="0" fontId="124" fillId="36" borderId="0" xfId="0" applyFont="1" applyFill="1" applyBorder="1" applyAlignment="1">
      <alignment/>
    </xf>
    <xf numFmtId="0" fontId="125" fillId="0" borderId="0" xfId="0" applyFont="1" applyFill="1" applyBorder="1" applyAlignment="1">
      <alignment/>
    </xf>
    <xf numFmtId="224" fontId="124" fillId="0" borderId="0" xfId="0" applyNumberFormat="1" applyFont="1" applyBorder="1" applyAlignment="1">
      <alignment/>
    </xf>
    <xf numFmtId="179" fontId="124" fillId="0" borderId="0" xfId="0" applyNumberFormat="1" applyFont="1" applyAlignment="1">
      <alignment/>
    </xf>
    <xf numFmtId="0" fontId="125" fillId="35" borderId="0" xfId="0" applyFont="1" applyFill="1" applyBorder="1" applyAlignment="1">
      <alignment/>
    </xf>
    <xf numFmtId="224" fontId="124" fillId="35" borderId="0" xfId="0" applyNumberFormat="1" applyFont="1" applyFill="1" applyBorder="1" applyAlignment="1">
      <alignment/>
    </xf>
    <xf numFmtId="2" fontId="124" fillId="36" borderId="0" xfId="0" applyNumberFormat="1" applyFont="1" applyFill="1" applyBorder="1" applyAlignment="1">
      <alignment/>
    </xf>
    <xf numFmtId="0" fontId="106" fillId="37" borderId="0" xfId="0" applyFont="1" applyFill="1" applyBorder="1" applyAlignment="1">
      <alignment horizontal="left" vertical="center" wrapText="1"/>
    </xf>
    <xf numFmtId="210" fontId="43" fillId="0" borderId="0" xfId="0" applyNumberFormat="1" applyFont="1" applyFill="1" applyBorder="1" applyAlignment="1">
      <alignment/>
    </xf>
    <xf numFmtId="0" fontId="106" fillId="0" borderId="0" xfId="34" applyFont="1" applyBorder="1" applyAlignment="1">
      <alignment vertical="center"/>
      <protection/>
    </xf>
    <xf numFmtId="0" fontId="106" fillId="38" borderId="45" xfId="33" applyFont="1" applyFill="1" applyBorder="1" applyAlignment="1">
      <alignment horizontal="center" vertical="center" wrapText="1"/>
      <protection/>
    </xf>
    <xf numFmtId="0" fontId="106" fillId="38" borderId="46" xfId="33" applyFont="1" applyFill="1" applyBorder="1" applyAlignment="1">
      <alignment horizontal="center" vertical="center" wrapText="1"/>
      <protection/>
    </xf>
    <xf numFmtId="0" fontId="106" fillId="38" borderId="47" xfId="33" applyFont="1" applyFill="1" applyBorder="1" applyAlignment="1">
      <alignment horizontal="center" vertical="center" wrapText="1"/>
      <protection/>
    </xf>
    <xf numFmtId="0" fontId="106" fillId="38" borderId="48" xfId="33" applyFont="1" applyFill="1" applyBorder="1" applyAlignment="1">
      <alignment vertical="center" wrapText="1"/>
      <protection/>
    </xf>
    <xf numFmtId="3" fontId="106" fillId="38" borderId="49" xfId="33" applyNumberFormat="1" applyFont="1" applyFill="1" applyBorder="1" applyAlignment="1">
      <alignment horizontal="center" vertical="center"/>
      <protection/>
    </xf>
    <xf numFmtId="43" fontId="106" fillId="38" borderId="50" xfId="36" applyNumberFormat="1" applyFont="1" applyFill="1" applyBorder="1" applyAlignment="1">
      <alignment horizontal="center" vertical="center"/>
    </xf>
    <xf numFmtId="0" fontId="106" fillId="38" borderId="51" xfId="33" applyFont="1" applyFill="1" applyBorder="1" applyAlignment="1">
      <alignment vertical="center" wrapText="1"/>
      <protection/>
    </xf>
    <xf numFmtId="3" fontId="106" fillId="38" borderId="52" xfId="33" applyNumberFormat="1" applyFont="1" applyFill="1" applyBorder="1" applyAlignment="1">
      <alignment horizontal="center" vertical="center"/>
      <protection/>
    </xf>
    <xf numFmtId="43" fontId="106" fillId="38" borderId="53" xfId="36" applyNumberFormat="1" applyFont="1" applyFill="1" applyBorder="1" applyAlignment="1">
      <alignment horizontal="center" vertical="center"/>
    </xf>
    <xf numFmtId="0" fontId="104" fillId="38" borderId="48" xfId="33" applyFont="1" applyFill="1" applyBorder="1" applyAlignment="1">
      <alignment vertical="center" wrapText="1"/>
      <protection/>
    </xf>
    <xf numFmtId="3" fontId="104" fillId="38" borderId="49" xfId="33" applyNumberFormat="1" applyFont="1" applyFill="1" applyBorder="1" applyAlignment="1">
      <alignment horizontal="center" vertical="center"/>
      <protection/>
    </xf>
    <xf numFmtId="43" fontId="104" fillId="38" borderId="50" xfId="36" applyNumberFormat="1" applyFont="1" applyFill="1" applyBorder="1" applyAlignment="1">
      <alignment horizontal="center" vertical="center"/>
    </xf>
    <xf numFmtId="0" fontId="104" fillId="38" borderId="51" xfId="33" applyFont="1" applyFill="1" applyBorder="1" applyAlignment="1">
      <alignment vertical="center" wrapText="1"/>
      <protection/>
    </xf>
    <xf numFmtId="3" fontId="104" fillId="38" borderId="52" xfId="33" applyNumberFormat="1" applyFont="1" applyFill="1" applyBorder="1" applyAlignment="1">
      <alignment horizontal="center" vertical="center"/>
      <protection/>
    </xf>
    <xf numFmtId="43" fontId="104" fillId="38" borderId="53" xfId="36" applyNumberFormat="1" applyFont="1" applyFill="1" applyBorder="1" applyAlignment="1">
      <alignment horizontal="center" vertical="center"/>
    </xf>
    <xf numFmtId="0" fontId="104" fillId="38" borderId="52" xfId="33" applyFont="1" applyFill="1" applyBorder="1" applyAlignment="1">
      <alignment horizontal="center" vertical="center"/>
      <protection/>
    </xf>
    <xf numFmtId="179" fontId="104" fillId="38" borderId="53" xfId="36" applyNumberFormat="1" applyFont="1" applyFill="1" applyBorder="1" applyAlignment="1">
      <alignment vertical="center"/>
    </xf>
    <xf numFmtId="0" fontId="104" fillId="38" borderId="49" xfId="33" applyFont="1" applyFill="1" applyBorder="1" applyAlignment="1">
      <alignment horizontal="center" vertical="center"/>
      <protection/>
    </xf>
    <xf numFmtId="179" fontId="104" fillId="38" borderId="50" xfId="36" applyNumberFormat="1" applyFont="1" applyFill="1" applyBorder="1" applyAlignment="1">
      <alignment vertical="center"/>
    </xf>
    <xf numFmtId="3" fontId="106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43" fontId="20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1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7" fillId="0" borderId="31" xfId="0" applyFont="1" applyBorder="1" applyAlignment="1">
      <alignment horizontal="center" vertical="center"/>
    </xf>
    <xf numFmtId="0" fontId="127" fillId="0" borderId="31" xfId="0" applyFont="1" applyBorder="1" applyAlignment="1">
      <alignment horizontal="center" vertical="center" wrapText="1"/>
    </xf>
    <xf numFmtId="0" fontId="128" fillId="0" borderId="31" xfId="0" applyFont="1" applyBorder="1" applyAlignment="1">
      <alignment horizontal="center" vertical="center" wrapText="1"/>
    </xf>
    <xf numFmtId="0" fontId="129" fillId="0" borderId="31" xfId="0" applyFont="1" applyBorder="1" applyAlignment="1">
      <alignment/>
    </xf>
    <xf numFmtId="2" fontId="129" fillId="0" borderId="31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0" fontId="1" fillId="38" borderId="0" xfId="0" applyFont="1" applyFill="1" applyAlignment="1">
      <alignment/>
    </xf>
    <xf numFmtId="0" fontId="129" fillId="0" borderId="0" xfId="0" applyFont="1" applyAlignment="1">
      <alignment horizontal="left" vertical="center"/>
    </xf>
    <xf numFmtId="0" fontId="129" fillId="0" borderId="0" xfId="0" applyFont="1" applyAlignment="1">
      <alignment/>
    </xf>
    <xf numFmtId="0" fontId="129" fillId="0" borderId="31" xfId="0" applyFont="1" applyBorder="1" applyAlignment="1">
      <alignment horizontal="center" vertical="center"/>
    </xf>
    <xf numFmtId="0" fontId="129" fillId="0" borderId="31" xfId="0" applyFont="1" applyBorder="1" applyAlignment="1">
      <alignment horizontal="center" vertical="center" wrapText="1"/>
    </xf>
    <xf numFmtId="0" fontId="129" fillId="0" borderId="31" xfId="0" applyFont="1" applyBorder="1" applyAlignment="1">
      <alignment horizontal="center" vertical="top" wrapText="1"/>
    </xf>
    <xf numFmtId="49" fontId="129" fillId="0" borderId="31" xfId="0" applyNumberFormat="1" applyFont="1" applyBorder="1" applyAlignment="1">
      <alignment/>
    </xf>
    <xf numFmtId="193" fontId="129" fillId="0" borderId="31" xfId="35" applyNumberFormat="1" applyFont="1" applyBorder="1" applyAlignment="1">
      <alignment/>
    </xf>
    <xf numFmtId="10" fontId="129" fillId="0" borderId="31" xfId="0" applyNumberFormat="1" applyFont="1" applyBorder="1" applyAlignment="1">
      <alignment horizontal="center" vertical="center"/>
    </xf>
    <xf numFmtId="0" fontId="130" fillId="0" borderId="0" xfId="0" applyFont="1" applyAlignment="1">
      <alignment horizontal="left" vertical="center" readingOrder="1"/>
    </xf>
    <xf numFmtId="0" fontId="106" fillId="0" borderId="25" xfId="0" applyFont="1" applyFill="1" applyBorder="1" applyAlignment="1">
      <alignment horizontal="left" vertical="center" wrapText="1"/>
    </xf>
    <xf numFmtId="0" fontId="105" fillId="37" borderId="21" xfId="33" applyFont="1" applyFill="1" applyBorder="1" applyAlignment="1">
      <alignment horizontal="left" vertical="center" wrapText="1"/>
      <protection/>
    </xf>
    <xf numFmtId="0" fontId="106" fillId="37" borderId="25" xfId="0" applyFont="1" applyFill="1" applyBorder="1" applyAlignment="1">
      <alignment horizontal="left" vertical="center" wrapText="1"/>
    </xf>
    <xf numFmtId="0" fontId="106" fillId="37" borderId="0" xfId="0" applyFont="1" applyFill="1" applyBorder="1" applyAlignment="1">
      <alignment horizontal="left" vertical="center" wrapText="1"/>
    </xf>
    <xf numFmtId="0" fontId="105" fillId="0" borderId="21" xfId="33" applyFont="1" applyFill="1" applyBorder="1" applyAlignment="1">
      <alignment horizontal="left" vertical="center" wrapText="1"/>
      <protection/>
    </xf>
    <xf numFmtId="0" fontId="131" fillId="0" borderId="0" xfId="34" applyFont="1" applyFill="1" applyAlignment="1">
      <alignment horizontal="left" vertical="center" wrapText="1"/>
      <protection/>
    </xf>
    <xf numFmtId="0" fontId="131" fillId="0" borderId="0" xfId="34" applyFont="1" applyFill="1" applyAlignment="1">
      <alignment horizontal="left" wrapText="1"/>
      <protection/>
    </xf>
    <xf numFmtId="0" fontId="131" fillId="0" borderId="0" xfId="34" applyFont="1" applyFill="1" applyAlignment="1">
      <alignment horizontal="left"/>
      <protection/>
    </xf>
    <xf numFmtId="0" fontId="106" fillId="0" borderId="54" xfId="34" applyFont="1" applyFill="1" applyBorder="1" applyAlignment="1">
      <alignment horizontal="center" vertical="center" wrapText="1"/>
      <protection/>
    </xf>
    <xf numFmtId="0" fontId="106" fillId="0" borderId="55" xfId="34" applyFont="1" applyFill="1" applyBorder="1" applyAlignment="1">
      <alignment horizontal="center" vertical="center"/>
      <protection/>
    </xf>
    <xf numFmtId="0" fontId="106" fillId="0" borderId="56" xfId="34" applyFont="1" applyFill="1" applyBorder="1" applyAlignment="1">
      <alignment horizontal="center" vertical="center" wrapText="1"/>
      <protection/>
    </xf>
    <xf numFmtId="0" fontId="106" fillId="0" borderId="16" xfId="34" applyFont="1" applyFill="1" applyBorder="1" applyAlignment="1">
      <alignment horizontal="center" vertical="center"/>
      <protection/>
    </xf>
    <xf numFmtId="0" fontId="106" fillId="0" borderId="44" xfId="34" applyFont="1" applyFill="1" applyBorder="1" applyAlignment="1">
      <alignment horizontal="center" vertical="center" wrapText="1"/>
      <protection/>
    </xf>
    <xf numFmtId="0" fontId="106" fillId="0" borderId="24" xfId="34" applyFont="1" applyFill="1" applyBorder="1" applyAlignment="1">
      <alignment horizontal="center" vertical="center"/>
      <protection/>
    </xf>
    <xf numFmtId="0" fontId="118" fillId="0" borderId="42" xfId="34" applyFont="1" applyFill="1" applyBorder="1" applyAlignment="1">
      <alignment horizontal="left" vertical="center"/>
      <protection/>
    </xf>
    <xf numFmtId="0" fontId="131" fillId="37" borderId="0" xfId="34" applyFont="1" applyFill="1" applyAlignment="1">
      <alignment horizontal="left" wrapText="1"/>
      <protection/>
    </xf>
    <xf numFmtId="0" fontId="106" fillId="37" borderId="57" xfId="34" applyFont="1" applyFill="1" applyBorder="1" applyAlignment="1">
      <alignment horizontal="center" vertical="center" wrapText="1"/>
      <protection/>
    </xf>
    <xf numFmtId="0" fontId="106" fillId="37" borderId="58" xfId="34" applyFont="1" applyFill="1" applyBorder="1" applyAlignment="1">
      <alignment horizontal="center" vertical="center" wrapText="1"/>
      <protection/>
    </xf>
    <xf numFmtId="0" fontId="106" fillId="37" borderId="59" xfId="34" applyFont="1" applyFill="1" applyBorder="1" applyAlignment="1">
      <alignment horizontal="center" vertical="center" wrapText="1"/>
      <protection/>
    </xf>
    <xf numFmtId="0" fontId="106" fillId="37" borderId="60" xfId="34" applyFont="1" applyFill="1" applyBorder="1" applyAlignment="1">
      <alignment horizontal="center" vertical="center" wrapText="1"/>
      <protection/>
    </xf>
    <xf numFmtId="0" fontId="106" fillId="37" borderId="61" xfId="34" applyFont="1" applyFill="1" applyBorder="1" applyAlignment="1">
      <alignment horizontal="center" vertical="center" wrapText="1"/>
      <protection/>
    </xf>
    <xf numFmtId="0" fontId="114" fillId="37" borderId="0" xfId="34" applyFont="1" applyFill="1" applyAlignment="1">
      <alignment horizontal="left"/>
      <protection/>
    </xf>
    <xf numFmtId="0" fontId="106" fillId="37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31" fillId="0" borderId="0" xfId="34" applyFont="1" applyAlignment="1">
      <alignment horizontal="left" vertical="center" wrapText="1"/>
      <protection/>
    </xf>
    <xf numFmtId="0" fontId="131" fillId="0" borderId="0" xfId="0" applyFont="1" applyAlignment="1">
      <alignment horizontal="left" wrapText="1"/>
    </xf>
    <xf numFmtId="0" fontId="131" fillId="0" borderId="0" xfId="0" applyFont="1" applyAlignment="1">
      <alignment horizontal="left" vertical="center" wrapText="1"/>
    </xf>
    <xf numFmtId="0" fontId="25" fillId="0" borderId="42" xfId="34" applyFont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32" fillId="0" borderId="0" xfId="0" applyFont="1" applyAlignment="1">
      <alignment vertical="center" wrapText="1"/>
    </xf>
    <xf numFmtId="0" fontId="13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年鑑-交易面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chartsheet" Target="chartsheets/sheet2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圖四、歷年普通公司債上櫃家數及上櫃期數走勢圖</a:t>
            </a: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  </a:t>
            </a: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Chart for Trends of Number of Corporate Bonds and Issues on GTSM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1475"/>
          <c:w val="0.9425"/>
          <c:h val="0.7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'[1]Sheet4'!$A$2</c:f>
              <c:strCache>
                <c:ptCount val="1"/>
                <c:pt idx="0">
                  <c:v>公司債上櫃期數
No. of Bond Issues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'[1]Sheet4'!$B$1:$U$1</c:f>
              <c:strCache>
                <c:ptCount val="20"/>
                <c:pt idx="0">
                  <c:v>94/12</c:v>
                </c:pt>
                <c:pt idx="1">
                  <c:v>95/12</c:v>
                </c:pt>
                <c:pt idx="2">
                  <c:v>96/12</c:v>
                </c:pt>
                <c:pt idx="3">
                  <c:v>97/12</c:v>
                </c:pt>
                <c:pt idx="4">
                  <c:v>98/12</c:v>
                </c:pt>
                <c:pt idx="5">
                  <c:v>99/12</c:v>
                </c:pt>
                <c:pt idx="6">
                  <c:v>00/12</c:v>
                </c:pt>
                <c:pt idx="7">
                  <c:v>01/12</c:v>
                </c:pt>
                <c:pt idx="8">
                  <c:v>02/12</c:v>
                </c:pt>
                <c:pt idx="9">
                  <c:v>03/12</c:v>
                </c:pt>
                <c:pt idx="10">
                  <c:v>04/12</c:v>
                </c:pt>
                <c:pt idx="11">
                  <c:v>05/12</c:v>
                </c:pt>
                <c:pt idx="12">
                  <c:v>06/12</c:v>
                </c:pt>
                <c:pt idx="13">
                  <c:v>07/12</c:v>
                </c:pt>
                <c:pt idx="14">
                  <c:v>08/12</c:v>
                </c:pt>
                <c:pt idx="15">
                  <c:v>09/12</c:v>
                </c:pt>
                <c:pt idx="16">
                  <c:v>10/12</c:v>
                </c:pt>
                <c:pt idx="17">
                  <c:v>11/12</c:v>
                </c:pt>
                <c:pt idx="18">
                  <c:v>12/12</c:v>
                </c:pt>
                <c:pt idx="19">
                  <c:v>13/12</c:v>
                </c:pt>
              </c:strCache>
            </c:strRef>
          </c:cat>
          <c:val>
            <c:numRef>
              <c:f>'[1]Sheet4'!$B$2:$U$2</c:f>
              <c:numCache>
                <c:ptCount val="20"/>
                <c:pt idx="0">
                  <c:v>17</c:v>
                </c:pt>
                <c:pt idx="1">
                  <c:v>26</c:v>
                </c:pt>
                <c:pt idx="2">
                  <c:v>95</c:v>
                </c:pt>
                <c:pt idx="3">
                  <c:v>188</c:v>
                </c:pt>
                <c:pt idx="4">
                  <c:v>487</c:v>
                </c:pt>
                <c:pt idx="5">
                  <c:v>907</c:v>
                </c:pt>
                <c:pt idx="6">
                  <c:v>1206</c:v>
                </c:pt>
                <c:pt idx="7">
                  <c:v>1487</c:v>
                </c:pt>
                <c:pt idx="8">
                  <c:v>2036</c:v>
                </c:pt>
                <c:pt idx="9">
                  <c:v>2666</c:v>
                </c:pt>
                <c:pt idx="10">
                  <c:v>2882</c:v>
                </c:pt>
                <c:pt idx="11">
                  <c:v>2784</c:v>
                </c:pt>
                <c:pt idx="12">
                  <c:v>2397</c:v>
                </c:pt>
                <c:pt idx="13">
                  <c:v>1744</c:v>
                </c:pt>
                <c:pt idx="14">
                  <c:v>1142</c:v>
                </c:pt>
                <c:pt idx="15">
                  <c:v>783</c:v>
                </c:pt>
                <c:pt idx="16">
                  <c:v>512</c:v>
                </c:pt>
                <c:pt idx="17">
                  <c:v>425</c:v>
                </c:pt>
                <c:pt idx="18">
                  <c:v>433</c:v>
                </c:pt>
                <c:pt idx="19">
                  <c:v>468</c:v>
                </c:pt>
              </c:numCache>
            </c:numRef>
          </c:val>
        </c:ser>
        <c:axId val="51288418"/>
        <c:axId val="58942579"/>
      </c:barChart>
      <c:lineChart>
        <c:grouping val="standard"/>
        <c:varyColors val="0"/>
        <c:ser>
          <c:idx val="0"/>
          <c:order val="1"/>
          <c:tx>
            <c:strRef>
              <c:f>'[1]Sheet4'!$A$3</c:f>
              <c:strCache>
                <c:ptCount val="1"/>
                <c:pt idx="0">
                  <c:v>公司債上櫃家數
No. of Company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'[1]Sheet4'!$B$1:$U$1</c:f>
              <c:strCache>
                <c:ptCount val="20"/>
                <c:pt idx="0">
                  <c:v>94/12</c:v>
                </c:pt>
                <c:pt idx="1">
                  <c:v>95/12</c:v>
                </c:pt>
                <c:pt idx="2">
                  <c:v>96/12</c:v>
                </c:pt>
                <c:pt idx="3">
                  <c:v>97/12</c:v>
                </c:pt>
                <c:pt idx="4">
                  <c:v>98/12</c:v>
                </c:pt>
                <c:pt idx="5">
                  <c:v>99/12</c:v>
                </c:pt>
                <c:pt idx="6">
                  <c:v>00/12</c:v>
                </c:pt>
                <c:pt idx="7">
                  <c:v>01/12</c:v>
                </c:pt>
                <c:pt idx="8">
                  <c:v>02/12</c:v>
                </c:pt>
                <c:pt idx="9">
                  <c:v>03/12</c:v>
                </c:pt>
                <c:pt idx="10">
                  <c:v>04/12</c:v>
                </c:pt>
                <c:pt idx="11">
                  <c:v>05/12</c:v>
                </c:pt>
                <c:pt idx="12">
                  <c:v>06/12</c:v>
                </c:pt>
                <c:pt idx="13">
                  <c:v>07/12</c:v>
                </c:pt>
                <c:pt idx="14">
                  <c:v>08/12</c:v>
                </c:pt>
                <c:pt idx="15">
                  <c:v>09/12</c:v>
                </c:pt>
                <c:pt idx="16">
                  <c:v>10/12</c:v>
                </c:pt>
                <c:pt idx="17">
                  <c:v>11/12</c:v>
                </c:pt>
                <c:pt idx="18">
                  <c:v>12/12</c:v>
                </c:pt>
                <c:pt idx="19">
                  <c:v>13/12</c:v>
                </c:pt>
              </c:strCache>
            </c:strRef>
          </c:cat>
          <c:val>
            <c:numRef>
              <c:f>'[1]Sheet4'!$B$3:$U$3</c:f>
              <c:numCache>
                <c:ptCount val="20"/>
                <c:pt idx="0">
                  <c:v>1</c:v>
                </c:pt>
                <c:pt idx="1">
                  <c:v>8</c:v>
                </c:pt>
                <c:pt idx="2">
                  <c:v>35</c:v>
                </c:pt>
                <c:pt idx="3">
                  <c:v>86</c:v>
                </c:pt>
                <c:pt idx="4">
                  <c:v>128</c:v>
                </c:pt>
                <c:pt idx="5">
                  <c:v>133</c:v>
                </c:pt>
                <c:pt idx="6">
                  <c:v>129</c:v>
                </c:pt>
                <c:pt idx="7">
                  <c:v>107</c:v>
                </c:pt>
                <c:pt idx="8">
                  <c:v>128</c:v>
                </c:pt>
                <c:pt idx="9">
                  <c:v>140</c:v>
                </c:pt>
                <c:pt idx="10">
                  <c:v>157</c:v>
                </c:pt>
                <c:pt idx="11">
                  <c:v>146</c:v>
                </c:pt>
                <c:pt idx="12">
                  <c:v>121</c:v>
                </c:pt>
                <c:pt idx="13">
                  <c:v>107</c:v>
                </c:pt>
                <c:pt idx="14">
                  <c:v>78</c:v>
                </c:pt>
                <c:pt idx="15">
                  <c:v>57</c:v>
                </c:pt>
                <c:pt idx="16">
                  <c:v>52</c:v>
                </c:pt>
                <c:pt idx="17">
                  <c:v>53</c:v>
                </c:pt>
                <c:pt idx="18">
                  <c:v>55</c:v>
                </c:pt>
                <c:pt idx="19">
                  <c:v>56</c:v>
                </c:pt>
              </c:numCache>
            </c:numRef>
          </c:val>
          <c:smooth val="0"/>
        </c:ser>
        <c:axId val="60721164"/>
        <c:axId val="9619565"/>
      </c:lineChart>
      <c:catAx>
        <c:axId val="51288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42579"/>
        <c:crosses val="autoZero"/>
        <c:auto val="0"/>
        <c:lblOffset val="100"/>
        <c:tickLblSkip val="1"/>
        <c:noMultiLvlLbl val="0"/>
      </c:catAx>
      <c:valAx>
        <c:axId val="589425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期數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No. of Issues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5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88418"/>
        <c:crossesAt val="1"/>
        <c:crossBetween val="between"/>
        <c:dispUnits/>
        <c:majorUnit val="400"/>
      </c:valAx>
      <c:catAx>
        <c:axId val="60721164"/>
        <c:scaling>
          <c:orientation val="minMax"/>
        </c:scaling>
        <c:axPos val="b"/>
        <c:delete val="1"/>
        <c:majorTickMark val="out"/>
        <c:minorTickMark val="none"/>
        <c:tickLblPos val="nextTo"/>
        <c:crossAx val="9619565"/>
        <c:crosses val="autoZero"/>
        <c:auto val="0"/>
        <c:lblOffset val="100"/>
        <c:tickLblSkip val="1"/>
        <c:noMultiLvlLbl val="0"/>
      </c:catAx>
      <c:valAx>
        <c:axId val="9619565"/>
        <c:scaling>
          <c:orientation val="minMax"/>
          <c:max val="16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家數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No. of Companys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21164"/>
        <c:crosses val="max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14975"/>
          <c:w val="0.148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-0.0035"/>
          <c:w val="0.8157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'四統13'!$G$33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'四統13'!$F$34:$F$45</c:f>
              <c:strCache/>
            </c:strRef>
          </c:cat>
          <c:val>
            <c:numRef>
              <c:f>'四統13'!$G$34:$G$45</c:f>
              <c:numCache/>
            </c:numRef>
          </c:val>
        </c:ser>
        <c:ser>
          <c:idx val="1"/>
          <c:order val="1"/>
          <c:tx>
            <c:strRef>
              <c:f>'四統13'!$H$33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'四統13'!$F$34:$F$45</c:f>
              <c:strCache/>
            </c:strRef>
          </c:cat>
          <c:val>
            <c:numRef>
              <c:f>'四統13'!$H$34:$H$45</c:f>
              <c:numCache/>
            </c:numRef>
          </c:val>
        </c:ser>
        <c:axId val="31756966"/>
        <c:axId val="17377239"/>
      </c:barChart>
      <c:catAx>
        <c:axId val="3175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35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377239"/>
        <c:crosses val="autoZero"/>
        <c:auto val="1"/>
        <c:lblOffset val="100"/>
        <c:tickLblSkip val="1"/>
        <c:noMultiLvlLbl val="0"/>
      </c:catAx>
      <c:valAx>
        <c:axId val="173772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新作金額（億元）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New Contract Amount (NT$100M)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1756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5"/>
          <c:y val="0.4395"/>
          <c:w val="0.0757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585"/>
          <c:y val="0"/>
          <c:w val="0.94"/>
          <c:h val="0.845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'[1]Sheet4'!$A$16</c:f>
              <c:strCache>
                <c:ptCount val="1"/>
                <c:pt idx="0">
                  <c:v>買賣斷 Outright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'[1]Sheet4'!$B$12:$M$12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'[1]Sheet4'!$B$16:$M$16</c:f>
              <c:numCache>
                <c:ptCount val="12"/>
                <c:pt idx="0">
                  <c:v>0.99</c:v>
                </c:pt>
                <c:pt idx="1">
                  <c:v>0.44</c:v>
                </c:pt>
                <c:pt idx="2">
                  <c:v>0.78</c:v>
                </c:pt>
                <c:pt idx="3">
                  <c:v>0.85</c:v>
                </c:pt>
                <c:pt idx="4">
                  <c:v>0.99</c:v>
                </c:pt>
                <c:pt idx="5">
                  <c:v>0.65</c:v>
                </c:pt>
                <c:pt idx="6">
                  <c:v>0.64</c:v>
                </c:pt>
                <c:pt idx="7">
                  <c:v>0.42</c:v>
                </c:pt>
                <c:pt idx="8">
                  <c:v>0.52</c:v>
                </c:pt>
                <c:pt idx="9">
                  <c:v>0.63</c:v>
                </c:pt>
                <c:pt idx="10">
                  <c:v>0.65</c:v>
                </c:pt>
                <c:pt idx="11">
                  <c:v>0.36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'[1]Sheet4'!$A$17</c:f>
              <c:strCache>
                <c:ptCount val="1"/>
                <c:pt idx="0">
                  <c:v>附條件 Repo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'[1]Sheet4'!$B$12:$M$12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'[1]Sheet4'!$B$17:$M$17</c:f>
              <c:numCache>
                <c:ptCount val="12"/>
                <c:pt idx="0">
                  <c:v>4.77</c:v>
                </c:pt>
                <c:pt idx="1">
                  <c:v>2.86</c:v>
                </c:pt>
                <c:pt idx="2">
                  <c:v>4.05</c:v>
                </c:pt>
                <c:pt idx="3">
                  <c:v>3.93</c:v>
                </c:pt>
                <c:pt idx="4">
                  <c:v>3.93</c:v>
                </c:pt>
                <c:pt idx="5">
                  <c:v>3.39</c:v>
                </c:pt>
                <c:pt idx="6">
                  <c:v>3.81</c:v>
                </c:pt>
                <c:pt idx="7">
                  <c:v>3.55</c:v>
                </c:pt>
                <c:pt idx="8">
                  <c:v>3.18</c:v>
                </c:pt>
                <c:pt idx="9">
                  <c:v>3.56</c:v>
                </c:pt>
                <c:pt idx="10">
                  <c:v>3.43</c:v>
                </c:pt>
                <c:pt idx="11">
                  <c:v>3.49</c:v>
                </c:pt>
              </c:numCache>
            </c:numRef>
          </c:val>
          <c:shape val="box"/>
        </c:ser>
        <c:overlap val="100"/>
        <c:shape val="box"/>
        <c:axId val="19467222"/>
        <c:axId val="40987271"/>
      </c:bar3DChart>
      <c:catAx>
        <c:axId val="19467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987271"/>
        <c:crosses val="autoZero"/>
        <c:auto val="1"/>
        <c:lblOffset val="100"/>
        <c:tickLblSkip val="1"/>
        <c:noMultiLvlLbl val="0"/>
      </c:catAx>
      <c:valAx>
        <c:axId val="409872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成交金額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兆元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)Trading Value (NT$Trllion)</a:t>
                </a:r>
              </a:p>
            </c:rich>
          </c:tx>
          <c:layout>
            <c:manualLayout>
              <c:xMode val="factor"/>
              <c:yMode val="factor"/>
              <c:x val="-0.05625"/>
              <c:y val="0.1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2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25"/>
          <c:y val="0.91475"/>
          <c:w val="0.8872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圖六、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102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年度指標債券加權平均殖利率走勢圖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                                 Chart for Movement of Weighted Average Yield of Benchmark Bonds in 2013</a:t>
            </a:r>
          </a:p>
        </c:rich>
      </c:tx>
      <c:layout>
        <c:manualLayout>
          <c:xMode val="factor"/>
          <c:yMode val="factor"/>
          <c:x val="0.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225"/>
          <c:w val="0.99025"/>
          <c:h val="0.89525"/>
        </c:manualLayout>
      </c:layout>
      <c:lineChart>
        <c:grouping val="standard"/>
        <c:varyColors val="0"/>
        <c:ser>
          <c:idx val="4"/>
          <c:order val="0"/>
          <c:tx>
            <c:v>五年期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'三統債10'!$A$5:$A$16</c:f>
              <c:strCache>
                <c:ptCount val="12"/>
                <c:pt idx="0">
                  <c:v>2013/1</c:v>
                </c:pt>
                <c:pt idx="1">
                  <c:v>2013/2</c:v>
                </c:pt>
                <c:pt idx="2">
                  <c:v>2013/3</c:v>
                </c:pt>
                <c:pt idx="3">
                  <c:v>2013/4</c:v>
                </c:pt>
                <c:pt idx="4">
                  <c:v>2013/5</c:v>
                </c:pt>
                <c:pt idx="5">
                  <c:v>2013/6</c:v>
                </c:pt>
                <c:pt idx="6">
                  <c:v>2013/7</c:v>
                </c:pt>
                <c:pt idx="7">
                  <c:v>2013/8</c:v>
                </c:pt>
                <c:pt idx="8">
                  <c:v>2013/9</c:v>
                </c:pt>
                <c:pt idx="9">
                  <c:v>2013/10</c:v>
                </c:pt>
                <c:pt idx="10">
                  <c:v>2013/11</c:v>
                </c:pt>
                <c:pt idx="11">
                  <c:v>2013/12</c:v>
                </c:pt>
              </c:strCache>
            </c:strRef>
          </c:cat>
          <c:val>
            <c:numRef>
              <c:f>'三統債10'!$B$5:$B$16</c:f>
              <c:numCache>
                <c:ptCount val="12"/>
                <c:pt idx="0">
                  <c:v>0.8962</c:v>
                </c:pt>
                <c:pt idx="1">
                  <c:v>0.9026</c:v>
                </c:pt>
                <c:pt idx="2">
                  <c:v>1.0042702419295049</c:v>
                </c:pt>
                <c:pt idx="3">
                  <c:v>0.9462999999999999</c:v>
                </c:pt>
                <c:pt idx="4">
                  <c:v>0.933</c:v>
                </c:pt>
                <c:pt idx="5">
                  <c:v>1.0125</c:v>
                </c:pt>
                <c:pt idx="6">
                  <c:v>1.0694</c:v>
                </c:pt>
                <c:pt idx="7">
                  <c:v>1.1357</c:v>
                </c:pt>
                <c:pt idx="8">
                  <c:v>1.1318</c:v>
                </c:pt>
                <c:pt idx="9">
                  <c:v>1.1197</c:v>
                </c:pt>
                <c:pt idx="10">
                  <c:v>1.1199</c:v>
                </c:pt>
                <c:pt idx="11">
                  <c:v>1.0733</c:v>
                </c:pt>
              </c:numCache>
            </c:numRef>
          </c:val>
          <c:smooth val="1"/>
        </c:ser>
        <c:ser>
          <c:idx val="5"/>
          <c:order val="1"/>
          <c:tx>
            <c:v>十年期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'三統債10'!$A$5:$A$16</c:f>
              <c:strCache>
                <c:ptCount val="12"/>
                <c:pt idx="0">
                  <c:v>2013/1</c:v>
                </c:pt>
                <c:pt idx="1">
                  <c:v>2013/2</c:v>
                </c:pt>
                <c:pt idx="2">
                  <c:v>2013/3</c:v>
                </c:pt>
                <c:pt idx="3">
                  <c:v>2013/4</c:v>
                </c:pt>
                <c:pt idx="4">
                  <c:v>2013/5</c:v>
                </c:pt>
                <c:pt idx="5">
                  <c:v>2013/6</c:v>
                </c:pt>
                <c:pt idx="6">
                  <c:v>2013/7</c:v>
                </c:pt>
                <c:pt idx="7">
                  <c:v>2013/8</c:v>
                </c:pt>
                <c:pt idx="8">
                  <c:v>2013/9</c:v>
                </c:pt>
                <c:pt idx="9">
                  <c:v>2013/10</c:v>
                </c:pt>
                <c:pt idx="10">
                  <c:v>2013/11</c:v>
                </c:pt>
                <c:pt idx="11">
                  <c:v>2013/12</c:v>
                </c:pt>
              </c:strCache>
            </c:strRef>
          </c:cat>
          <c:val>
            <c:numRef>
              <c:f>'三統債10'!$D$5:$D$16</c:f>
              <c:numCache>
                <c:ptCount val="12"/>
                <c:pt idx="0">
                  <c:v>1.1671842331430828</c:v>
                </c:pt>
                <c:pt idx="1">
                  <c:v>1.2001195332080685</c:v>
                </c:pt>
                <c:pt idx="2">
                  <c:v>1.272184034011604</c:v>
                </c:pt>
                <c:pt idx="3">
                  <c:v>1.249868038671976</c:v>
                </c:pt>
                <c:pt idx="4">
                  <c:v>1.2510755301243282</c:v>
                </c:pt>
                <c:pt idx="5">
                  <c:v>1.3944946519463732</c:v>
                </c:pt>
                <c:pt idx="6">
                  <c:v>1.4871944671686121</c:v>
                </c:pt>
                <c:pt idx="7">
                  <c:v>1.6</c:v>
                </c:pt>
                <c:pt idx="8">
                  <c:v>1.708442684265927</c:v>
                </c:pt>
                <c:pt idx="9">
                  <c:v>1.6517427226490882</c:v>
                </c:pt>
                <c:pt idx="10">
                  <c:v>1.7030662490793336</c:v>
                </c:pt>
                <c:pt idx="11">
                  <c:v>1.6881308922184026</c:v>
                </c:pt>
              </c:numCache>
            </c:numRef>
          </c:val>
          <c:smooth val="1"/>
        </c:ser>
        <c:ser>
          <c:idx val="1"/>
          <c:order val="2"/>
          <c:tx>
            <c:v>二十年期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'三統債10'!$A$5:$A$16</c:f>
              <c:strCache>
                <c:ptCount val="12"/>
                <c:pt idx="0">
                  <c:v>2013/1</c:v>
                </c:pt>
                <c:pt idx="1">
                  <c:v>2013/2</c:v>
                </c:pt>
                <c:pt idx="2">
                  <c:v>2013/3</c:v>
                </c:pt>
                <c:pt idx="3">
                  <c:v>2013/4</c:v>
                </c:pt>
                <c:pt idx="4">
                  <c:v>2013/5</c:v>
                </c:pt>
                <c:pt idx="5">
                  <c:v>2013/6</c:v>
                </c:pt>
                <c:pt idx="6">
                  <c:v>2013/7</c:v>
                </c:pt>
                <c:pt idx="7">
                  <c:v>2013/8</c:v>
                </c:pt>
                <c:pt idx="8">
                  <c:v>2013/9</c:v>
                </c:pt>
                <c:pt idx="9">
                  <c:v>2013/10</c:v>
                </c:pt>
                <c:pt idx="10">
                  <c:v>2013/11</c:v>
                </c:pt>
                <c:pt idx="11">
                  <c:v>2013/12</c:v>
                </c:pt>
              </c:strCache>
            </c:strRef>
          </c:cat>
          <c:val>
            <c:numRef>
              <c:f>'三統債10'!$F$5:$F$16</c:f>
              <c:numCache>
                <c:ptCount val="12"/>
                <c:pt idx="0">
                  <c:v>1.6019</c:v>
                </c:pt>
                <c:pt idx="1">
                  <c:v>1.6358000000000001</c:v>
                </c:pt>
                <c:pt idx="2">
                  <c:v>1.7607</c:v>
                </c:pt>
                <c:pt idx="3">
                  <c:v>1.82</c:v>
                </c:pt>
                <c:pt idx="4">
                  <c:v>1.8017999999999998</c:v>
                </c:pt>
                <c:pt idx="5">
                  <c:v>1.8588</c:v>
                </c:pt>
                <c:pt idx="6">
                  <c:v>2.1025</c:v>
                </c:pt>
                <c:pt idx="7">
                  <c:v>2.239</c:v>
                </c:pt>
                <c:pt idx="8">
                  <c:v>2.1362</c:v>
                </c:pt>
                <c:pt idx="9">
                  <c:v>2.1368</c:v>
                </c:pt>
                <c:pt idx="10">
                  <c:v>2.1359</c:v>
                </c:pt>
                <c:pt idx="11">
                  <c:v>2.0563</c:v>
                </c:pt>
              </c:numCache>
            </c:numRef>
          </c:val>
          <c:smooth val="0"/>
        </c:ser>
        <c:marker val="1"/>
        <c:axId val="33341120"/>
        <c:axId val="31634625"/>
      </c:lineChart>
      <c:dateAx>
        <c:axId val="3334112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3462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6346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加權平均殖利率（％）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Weighted Ave. Yield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4112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69675"/>
          <c:w val="0.10225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圖七、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年度公債發行前交易成交面額日均值統計圖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Chart for Daily Average of Nominal Transaction Value of When Issued in 2013</a:t>
            </a:r>
          </a:p>
        </c:rich>
      </c:tx>
      <c:layout>
        <c:manualLayout>
          <c:xMode val="factor"/>
          <c:yMode val="factor"/>
          <c:x val="-0.0245"/>
          <c:y val="-0.0145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8"/>
          <c:w val="0.7945"/>
          <c:h val="0.80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'四統7'!$M$3</c:f>
              <c:strCache>
                <c:ptCount val="1"/>
                <c:pt idx="0">
                  <c:v>成交面額(億元)
Nominal transaction 
value (NT$100M)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'四統7'!$L$4:$L$22</c:f>
              <c:strCache/>
            </c:strRef>
          </c:cat>
          <c:val>
            <c:numRef>
              <c:f>'四統7'!$M$4:$M$22</c:f>
              <c:numCache/>
            </c:numRef>
          </c:val>
          <c:shape val="box"/>
        </c:ser>
        <c:shape val="box"/>
        <c:axId val="16276170"/>
        <c:axId val="12267803"/>
      </c:bar3DChart>
      <c:catAx>
        <c:axId val="1627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267803"/>
        <c:crossesAt val="0"/>
        <c:auto val="1"/>
        <c:lblOffset val="100"/>
        <c:tickLblSkip val="1"/>
        <c:noMultiLvlLbl val="0"/>
      </c:catAx>
      <c:valAx>
        <c:axId val="12267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276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legendEntry>
      <c:layout>
        <c:manualLayout>
          <c:xMode val="edge"/>
          <c:yMode val="edge"/>
          <c:x val="0.70175"/>
          <c:y val="0.179"/>
          <c:w val="0.16075"/>
          <c:h val="0.12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005"/>
          <c:w val="0.83875"/>
          <c:h val="0.94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'四統8'!$K$3</c:f>
              <c:strCache>
                <c:ptCount val="1"/>
                <c:pt idx="0">
                  <c:v>公債主要交易商
Primary dealers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'四統8'!$J$4:$J$15</c:f>
              <c:strCache/>
            </c:strRef>
          </c:cat>
          <c:val>
            <c:numRef>
              <c:f>'四統8'!$K$4:$K$15</c:f>
              <c:numCache/>
            </c:numRef>
          </c:val>
          <c:shape val="box"/>
        </c:ser>
        <c:ser>
          <c:idx val="1"/>
          <c:order val="1"/>
          <c:tx>
            <c:strRef>
              <c:f>'四統8'!$L$3</c:f>
              <c:strCache>
                <c:ptCount val="1"/>
                <c:pt idx="0">
                  <c:v>其他債券自營商
Other bond dealers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'四統8'!$J$4:$J$15</c:f>
              <c:strCache/>
            </c:strRef>
          </c:cat>
          <c:val>
            <c:numRef>
              <c:f>'四統8'!$L$4:$L$15</c:f>
              <c:numCache/>
            </c:numRef>
          </c:val>
          <c:shape val="box"/>
        </c:ser>
        <c:shape val="box"/>
        <c:axId val="43301364"/>
        <c:axId val="54167957"/>
      </c:bar3DChart>
      <c:catAx>
        <c:axId val="4330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67957"/>
        <c:crosses val="autoZero"/>
        <c:auto val="1"/>
        <c:lblOffset val="100"/>
        <c:tickLblSkip val="1"/>
        <c:noMultiLvlLbl val="0"/>
      </c:catAx>
      <c:valAx>
        <c:axId val="54167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013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"/>
          <c:y val="0.12"/>
          <c:w val="0.19375"/>
          <c:h val="0.1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4275"/>
          <c:w val="0.85"/>
          <c:h val="0.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'四統9'!$F$33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'四統9'!$E$34:$E$45</c:f>
              <c:strCache/>
            </c:strRef>
          </c:cat>
          <c:val>
            <c:numRef>
              <c:f>'四統9'!$F$34:$F$45</c:f>
              <c:numCache/>
            </c:numRef>
          </c:val>
        </c:ser>
        <c:ser>
          <c:idx val="2"/>
          <c:order val="1"/>
          <c:tx>
            <c:strRef>
              <c:f>'四統9'!$G$33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'四統9'!$E$34:$E$45</c:f>
              <c:strCache/>
            </c:strRef>
          </c:cat>
          <c:val>
            <c:numRef>
              <c:f>'四統9'!$G$34:$G$45</c:f>
              <c:numCache/>
            </c:numRef>
          </c:val>
        </c:ser>
        <c:axId val="17749566"/>
        <c:axId val="25528367"/>
      </c:barChart>
      <c:catAx>
        <c:axId val="17749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528367"/>
        <c:crosses val="autoZero"/>
        <c:auto val="1"/>
        <c:lblOffset val="100"/>
        <c:tickLblSkip val="1"/>
        <c:noMultiLvlLbl val="0"/>
      </c:catAx>
      <c:valAx>
        <c:axId val="255283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流通在外契約本金金額（億元）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Principal of Outstanding Contracts (NT$100M)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749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35625"/>
          <c:w val="0.09225"/>
          <c:h val="0.3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25"/>
          <c:y val="0.03625"/>
          <c:w val="0.763"/>
          <c:h val="0.8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'四統10'!$G$34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'四統10'!$F$35:$F$46</c:f>
              <c:strCache/>
            </c:strRef>
          </c:cat>
          <c:val>
            <c:numRef>
              <c:f>'四統10'!$G$35:$G$46</c:f>
              <c:numCache/>
            </c:numRef>
          </c:val>
        </c:ser>
        <c:ser>
          <c:idx val="2"/>
          <c:order val="1"/>
          <c:tx>
            <c:strRef>
              <c:f>'四統10'!$H$34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'四統10'!$F$35:$F$46</c:f>
              <c:strCache/>
            </c:strRef>
          </c:cat>
          <c:val>
            <c:numRef>
              <c:f>'四統10'!$H$35:$H$46</c:f>
              <c:numCache/>
            </c:numRef>
          </c:val>
        </c:ser>
        <c:axId val="28428712"/>
        <c:axId val="54531817"/>
      </c:barChart>
      <c:catAx>
        <c:axId val="28428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531817"/>
        <c:crosses val="autoZero"/>
        <c:auto val="1"/>
        <c:lblOffset val="100"/>
        <c:tickLblSkip val="1"/>
        <c:noMultiLvlLbl val="0"/>
      </c:catAx>
      <c:valAx>
        <c:axId val="545318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流通在外契約金額（億元）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Principal of Outstanding Contracts (NT$100M)</a:t>
                </a:r>
              </a:p>
            </c:rich>
          </c:tx>
          <c:layout>
            <c:manualLayout>
              <c:xMode val="factor"/>
              <c:yMode val="factor"/>
              <c:x val="-0.01"/>
              <c:y val="-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428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47"/>
          <c:w val="0.09825"/>
          <c:h val="0.2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5"/>
          <c:w val="0.82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'四統11'!$F$22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'四統11'!$E$23:$E$34</c:f>
              <c:strCache/>
            </c:strRef>
          </c:cat>
          <c:val>
            <c:numRef>
              <c:f>'四統11'!$F$23:$F$34</c:f>
              <c:numCache/>
            </c:numRef>
          </c:val>
        </c:ser>
        <c:ser>
          <c:idx val="1"/>
          <c:order val="1"/>
          <c:tx>
            <c:strRef>
              <c:f>'四統11'!$G$22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'四統11'!$E$23:$E$34</c:f>
              <c:strCache/>
            </c:strRef>
          </c:cat>
          <c:val>
            <c:numRef>
              <c:f>'四統11'!$G$23:$G$34</c:f>
              <c:numCache/>
            </c:numRef>
          </c:val>
        </c:ser>
        <c:axId val="21024306"/>
        <c:axId val="55001027"/>
      </c:barChart>
      <c:catAx>
        <c:axId val="21024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001027"/>
        <c:crosses val="autoZero"/>
        <c:auto val="1"/>
        <c:lblOffset val="100"/>
        <c:tickLblSkip val="1"/>
        <c:noMultiLvlLbl val="0"/>
      </c:catAx>
      <c:valAx>
        <c:axId val="550010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交易量（億元）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Trading Value (NT$100M)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024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35725"/>
          <c:w val="0.10425"/>
          <c:h val="0.2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-0.0045"/>
          <c:w val="0.849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'四統12'!$F$20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'四統12'!$E$21:$E$32</c:f>
              <c:strCache/>
            </c:strRef>
          </c:cat>
          <c:val>
            <c:numRef>
              <c:f>'四統12'!$F$21:$F$32</c:f>
              <c:numCache/>
            </c:numRef>
          </c:val>
        </c:ser>
        <c:ser>
          <c:idx val="1"/>
          <c:order val="1"/>
          <c:tx>
            <c:strRef>
              <c:f>'四統12'!$G$20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'四統12'!$E$21:$E$32</c:f>
              <c:strCache/>
            </c:strRef>
          </c:cat>
          <c:val>
            <c:numRef>
              <c:f>'四統12'!$G$21:$G$32</c:f>
              <c:numCache/>
            </c:numRef>
          </c:val>
        </c:ser>
        <c:axId val="25247196"/>
        <c:axId val="25898173"/>
      </c:barChart>
      <c:catAx>
        <c:axId val="25247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898173"/>
        <c:crosses val="autoZero"/>
        <c:auto val="1"/>
        <c:lblOffset val="100"/>
        <c:tickLblSkip val="1"/>
        <c:noMultiLvlLbl val="0"/>
      </c:catAx>
      <c:valAx>
        <c:axId val="258981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成交量（億元）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Trading Value (NT$100M)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47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75"/>
          <c:y val="0.4335"/>
          <c:w val="0.066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圖表11">
    <tabColor indexed="56"/>
  </sheetPr>
  <sheetViews>
    <sheetView workbookViewId="0" zoomScale="97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53100"/>
    <xdr:graphicFrame>
      <xdr:nvGraphicFramePr>
        <xdr:cNvPr id="1" name="Shape 1025"/>
        <xdr:cNvGraphicFramePr/>
      </xdr:nvGraphicFramePr>
      <xdr:xfrm>
        <a:off x="0" y="0"/>
        <a:ext cx="93059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104775</xdr:rowOff>
    </xdr:from>
    <xdr:to>
      <xdr:col>10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7625" y="704850"/>
        <a:ext cx="73056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57150</xdr:rowOff>
    </xdr:from>
    <xdr:to>
      <xdr:col>8</xdr:col>
      <xdr:colOff>466725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38100" y="628650"/>
        <a:ext cx="62865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142875</xdr:rowOff>
    </xdr:from>
    <xdr:to>
      <xdr:col>8</xdr:col>
      <xdr:colOff>390525</xdr:colOff>
      <xdr:row>19</xdr:row>
      <xdr:rowOff>161925</xdr:rowOff>
    </xdr:to>
    <xdr:graphicFrame>
      <xdr:nvGraphicFramePr>
        <xdr:cNvPr id="1" name="Chart 2"/>
        <xdr:cNvGraphicFramePr/>
      </xdr:nvGraphicFramePr>
      <xdr:xfrm>
        <a:off x="38100" y="676275"/>
        <a:ext cx="61245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0.8595</cdr:y>
    </cdr:from>
    <cdr:to>
      <cdr:x>0.6355</cdr:x>
      <cdr:y>0.94875</cdr:y>
    </cdr:to>
    <cdr:sp>
      <cdr:nvSpPr>
        <cdr:cNvPr id="1" name="Rectangle 1"/>
        <cdr:cNvSpPr>
          <a:spLocks/>
        </cdr:cNvSpPr>
      </cdr:nvSpPr>
      <cdr:spPr>
        <a:xfrm>
          <a:off x="3133725" y="3429000"/>
          <a:ext cx="7810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2013 Year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190500</xdr:rowOff>
    </xdr:from>
    <xdr:to>
      <xdr:col>9</xdr:col>
      <xdr:colOff>28575</xdr:colOff>
      <xdr:row>21</xdr:row>
      <xdr:rowOff>200025</xdr:rowOff>
    </xdr:to>
    <xdr:graphicFrame>
      <xdr:nvGraphicFramePr>
        <xdr:cNvPr id="1" name="Chart 3"/>
        <xdr:cNvGraphicFramePr/>
      </xdr:nvGraphicFramePr>
      <xdr:xfrm>
        <a:off x="28575" y="1047750"/>
        <a:ext cx="61722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0.18675</cdr:y>
    </cdr:from>
    <cdr:to>
      <cdr:x>0.22575</cdr:x>
      <cdr:y>0.3605</cdr:y>
    </cdr:to>
    <cdr:sp fLocksText="0">
      <cdr:nvSpPr>
        <cdr:cNvPr id="1" name="文字方塊 2"/>
        <cdr:cNvSpPr txBox="1">
          <a:spLocks noChangeArrowheads="1"/>
        </cdr:cNvSpPr>
      </cdr:nvSpPr>
      <cdr:spPr>
        <a:xfrm>
          <a:off x="1095375" y="1123950"/>
          <a:ext cx="857250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10</xdr:col>
      <xdr:colOff>542925</xdr:colOff>
      <xdr:row>22</xdr:row>
      <xdr:rowOff>9525</xdr:rowOff>
    </xdr:to>
    <xdr:graphicFrame>
      <xdr:nvGraphicFramePr>
        <xdr:cNvPr id="1" name="圖表 1"/>
        <xdr:cNvGraphicFramePr/>
      </xdr:nvGraphicFramePr>
      <xdr:xfrm>
        <a:off x="0" y="38100"/>
        <a:ext cx="867727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8</xdr:col>
      <xdr:colOff>257175</xdr:colOff>
      <xdr:row>18</xdr:row>
      <xdr:rowOff>95250</xdr:rowOff>
    </xdr:to>
    <xdr:graphicFrame>
      <xdr:nvGraphicFramePr>
        <xdr:cNvPr id="1" name="圖表 1"/>
        <xdr:cNvGraphicFramePr/>
      </xdr:nvGraphicFramePr>
      <xdr:xfrm>
        <a:off x="161925" y="857250"/>
        <a:ext cx="78009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18</xdr:row>
      <xdr:rowOff>180975</xdr:rowOff>
    </xdr:from>
    <xdr:to>
      <xdr:col>8</xdr:col>
      <xdr:colOff>285750</xdr:colOff>
      <xdr:row>22</xdr:row>
      <xdr:rowOff>209550</xdr:rowOff>
    </xdr:to>
    <xdr:sp>
      <xdr:nvSpPr>
        <xdr:cNvPr id="2" name="Rectangle 8"/>
        <xdr:cNvSpPr>
          <a:spLocks/>
        </xdr:cNvSpPr>
      </xdr:nvSpPr>
      <xdr:spPr>
        <a:xfrm>
          <a:off x="180975" y="5000625"/>
          <a:ext cx="78105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註：</a:t>
          </a:r>
          <a:r>
            <a:rPr lang="en-US" cap="none" sz="1000" b="1" i="0" u="none" baseline="0">
              <a:solidFill>
                <a:srgbClr val="000000"/>
              </a:solidFill>
            </a:rPr>
            <a:t>93/11</a:t>
          </a:r>
          <a:r>
            <a:rPr lang="en-US" cap="none" sz="1000" b="1" i="0" u="none" baseline="0">
              <a:solidFill>
                <a:srgbClr val="000000"/>
              </a:solidFill>
            </a:rPr>
            <a:t>前之主要交易商家數為</a:t>
          </a:r>
          <a:r>
            <a:rPr lang="en-US" cap="none" sz="1000" b="1" i="0" u="none" baseline="0">
              <a:solidFill>
                <a:srgbClr val="000000"/>
              </a:solidFill>
            </a:rPr>
            <a:t>9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93/11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11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94/12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13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97/4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99/12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16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101/4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102/7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14</a:t>
          </a:r>
          <a:r>
            <a:rPr lang="en-US" cap="none" sz="1000" b="1" i="0" u="none" baseline="0">
              <a:solidFill>
                <a:srgbClr val="000000"/>
              </a:solidFill>
            </a:rPr>
            <a:t>家。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Note:9 primary dealers before 2004/11; 11 starting 2004/11</a:t>
          </a:r>
          <a:r>
            <a:rPr lang="en-US" cap="none" sz="1000" b="1" i="0" u="none" baseline="0">
              <a:solidFill>
                <a:srgbClr val="000000"/>
              </a:solidFill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13 starting 2005/12 </a:t>
          </a:r>
          <a:r>
            <a:rPr lang="en-US" cap="none" sz="1000" b="1" i="0" u="none" baseline="0">
              <a:solidFill>
                <a:srgbClr val="000000"/>
              </a:solidFill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15 Starting 2008/4</a:t>
          </a:r>
          <a:r>
            <a:rPr lang="en-US" cap="none" sz="1000" b="1" i="0" u="none" baseline="0">
              <a:solidFill>
                <a:srgbClr val="000000"/>
              </a:solidFill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16 starting 2010/12</a:t>
          </a:r>
          <a:r>
            <a:rPr lang="en-US" cap="none" sz="1000" b="1" i="0" u="none" baseline="0">
              <a:solidFill>
                <a:srgbClr val="000000"/>
              </a:solidFill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15 starting 2012/4 and 14 starting 2013/7.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11</xdr:col>
      <xdr:colOff>590550</xdr:colOff>
      <xdr:row>24</xdr:row>
      <xdr:rowOff>171450</xdr:rowOff>
    </xdr:to>
    <xdr:graphicFrame>
      <xdr:nvGraphicFramePr>
        <xdr:cNvPr id="1" name="Chart 2"/>
        <xdr:cNvGraphicFramePr/>
      </xdr:nvGraphicFramePr>
      <xdr:xfrm>
        <a:off x="9525" y="619125"/>
        <a:ext cx="100965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114300</xdr:rowOff>
    </xdr:from>
    <xdr:to>
      <xdr:col>9</xdr:col>
      <xdr:colOff>876300</xdr:colOff>
      <xdr:row>21</xdr:row>
      <xdr:rowOff>142875</xdr:rowOff>
    </xdr:to>
    <xdr:graphicFrame>
      <xdr:nvGraphicFramePr>
        <xdr:cNvPr id="1" name="Chart 2"/>
        <xdr:cNvGraphicFramePr/>
      </xdr:nvGraphicFramePr>
      <xdr:xfrm>
        <a:off x="85725" y="704850"/>
        <a:ext cx="69627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cfs\&#20661;&#21048;&#37096;\0&#20661;&#21048;&#37096;&#20043;&#32113;&#35336;&#36039;&#26009;(&#20803;&#40607;)\&#24180;&#22577;\&#24180;&#22577;&#21450;&#24180;&#37969;\101&#24180;\101&#24180;&#37969;&#22294;&#34920;-&#20661;&#21048;&#370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總2"/>
      <sheetName val="三統債1-6"/>
      <sheetName val="三統債7"/>
      <sheetName val="三統債8"/>
      <sheetName val="三統債9"/>
      <sheetName val="三統債10"/>
      <sheetName val="計算表"/>
      <sheetName val="三統衍1"/>
      <sheetName val="三統衍2"/>
      <sheetName val="三統衍3"/>
      <sheetName val="三統衍4"/>
      <sheetName val="三統衍5"/>
      <sheetName val="四統4"/>
      <sheetName val="四統5"/>
      <sheetName val="四統6"/>
      <sheetName val="四統7"/>
      <sheetName val="四統8"/>
      <sheetName val="四統9"/>
      <sheetName val="四統10"/>
      <sheetName val="四統11"/>
      <sheetName val="四統12"/>
      <sheetName val="四統13"/>
      <sheetName val="Sheet4"/>
      <sheetName val="Sheet1"/>
    </sheetNames>
    <sheetDataSet>
      <sheetData sheetId="22">
        <row r="1">
          <cell r="B1" t="str">
            <v>94/12</v>
          </cell>
          <cell r="C1" t="str">
            <v>95/12</v>
          </cell>
          <cell r="D1" t="str">
            <v>96/12</v>
          </cell>
          <cell r="E1" t="str">
            <v>97/12</v>
          </cell>
          <cell r="F1" t="str">
            <v>98/12</v>
          </cell>
          <cell r="G1" t="str">
            <v>99/12</v>
          </cell>
          <cell r="H1" t="str">
            <v>00/12</v>
          </cell>
          <cell r="I1" t="str">
            <v>01/12</v>
          </cell>
          <cell r="J1" t="str">
            <v>02/12</v>
          </cell>
          <cell r="K1" t="str">
            <v>03/12</v>
          </cell>
          <cell r="L1" t="str">
            <v>04/12</v>
          </cell>
          <cell r="M1" t="str">
            <v>05/12</v>
          </cell>
          <cell r="N1" t="str">
            <v>06/12</v>
          </cell>
          <cell r="O1" t="str">
            <v>07/12</v>
          </cell>
          <cell r="P1" t="str">
            <v>08/12</v>
          </cell>
          <cell r="Q1" t="str">
            <v>09/12</v>
          </cell>
          <cell r="R1" t="str">
            <v>10/12</v>
          </cell>
          <cell r="S1" t="str">
            <v>11/12</v>
          </cell>
          <cell r="T1" t="str">
            <v>12/12</v>
          </cell>
          <cell r="U1" t="str">
            <v>13/12</v>
          </cell>
        </row>
        <row r="2">
          <cell r="A2" t="str">
            <v>公司債上櫃期數
No. of Bond Issues</v>
          </cell>
          <cell r="B2">
            <v>17</v>
          </cell>
          <cell r="C2">
            <v>26</v>
          </cell>
          <cell r="D2">
            <v>95</v>
          </cell>
          <cell r="E2">
            <v>188</v>
          </cell>
          <cell r="F2">
            <v>487</v>
          </cell>
          <cell r="G2">
            <v>907</v>
          </cell>
          <cell r="H2">
            <v>1206</v>
          </cell>
          <cell r="I2">
            <v>1487</v>
          </cell>
          <cell r="J2">
            <v>2036</v>
          </cell>
          <cell r="K2">
            <v>2666</v>
          </cell>
          <cell r="L2">
            <v>2882</v>
          </cell>
          <cell r="M2">
            <v>2784</v>
          </cell>
          <cell r="N2">
            <v>2397</v>
          </cell>
          <cell r="O2">
            <v>1744</v>
          </cell>
          <cell r="P2">
            <v>1142</v>
          </cell>
          <cell r="Q2">
            <v>783</v>
          </cell>
          <cell r="R2">
            <v>512</v>
          </cell>
          <cell r="S2">
            <v>425</v>
          </cell>
          <cell r="T2">
            <v>433</v>
          </cell>
          <cell r="U2">
            <v>468</v>
          </cell>
        </row>
        <row r="3">
          <cell r="A3" t="str">
            <v>公司債上櫃家數
No. of Company</v>
          </cell>
          <cell r="B3">
            <v>1</v>
          </cell>
          <cell r="C3">
            <v>8</v>
          </cell>
          <cell r="D3">
            <v>35</v>
          </cell>
          <cell r="E3">
            <v>86</v>
          </cell>
          <cell r="F3">
            <v>128</v>
          </cell>
          <cell r="G3">
            <v>133</v>
          </cell>
          <cell r="H3">
            <v>129</v>
          </cell>
          <cell r="I3">
            <v>107</v>
          </cell>
          <cell r="J3">
            <v>128</v>
          </cell>
          <cell r="K3">
            <v>140</v>
          </cell>
          <cell r="L3">
            <v>157</v>
          </cell>
          <cell r="M3">
            <v>146</v>
          </cell>
          <cell r="N3">
            <v>121</v>
          </cell>
          <cell r="O3">
            <v>107</v>
          </cell>
          <cell r="P3">
            <v>78</v>
          </cell>
          <cell r="Q3">
            <v>57</v>
          </cell>
          <cell r="R3">
            <v>52</v>
          </cell>
          <cell r="S3">
            <v>53</v>
          </cell>
          <cell r="T3">
            <v>55</v>
          </cell>
          <cell r="U3">
            <v>56</v>
          </cell>
        </row>
        <row r="12">
          <cell r="B12" t="str">
            <v>一月</v>
          </cell>
          <cell r="C12" t="str">
            <v>二月</v>
          </cell>
          <cell r="D12" t="str">
            <v>三月</v>
          </cell>
          <cell r="E12" t="str">
            <v>四月</v>
          </cell>
          <cell r="F12" t="str">
            <v>五月</v>
          </cell>
          <cell r="G12" t="str">
            <v>六月</v>
          </cell>
          <cell r="H12" t="str">
            <v>七月</v>
          </cell>
          <cell r="I12" t="str">
            <v>八月</v>
          </cell>
          <cell r="J12" t="str">
            <v>九月</v>
          </cell>
          <cell r="K12" t="str">
            <v>十月</v>
          </cell>
          <cell r="L12" t="str">
            <v>十一月</v>
          </cell>
          <cell r="M12" t="str">
            <v>十二月</v>
          </cell>
        </row>
        <row r="16">
          <cell r="A16" t="str">
            <v>買賣斷 Outright </v>
          </cell>
          <cell r="B16">
            <v>0.99</v>
          </cell>
          <cell r="C16">
            <v>0.44</v>
          </cell>
          <cell r="D16">
            <v>0.78</v>
          </cell>
          <cell r="E16">
            <v>0.85</v>
          </cell>
          <cell r="F16">
            <v>0.99</v>
          </cell>
          <cell r="G16">
            <v>0.65</v>
          </cell>
          <cell r="H16">
            <v>0.64</v>
          </cell>
          <cell r="I16">
            <v>0.42</v>
          </cell>
          <cell r="J16">
            <v>0.52</v>
          </cell>
          <cell r="K16">
            <v>0.63</v>
          </cell>
          <cell r="L16">
            <v>0.65</v>
          </cell>
          <cell r="M16">
            <v>0.36</v>
          </cell>
        </row>
        <row r="17">
          <cell r="A17" t="str">
            <v>附條件 Repo</v>
          </cell>
          <cell r="B17">
            <v>4.77</v>
          </cell>
          <cell r="C17">
            <v>2.86</v>
          </cell>
          <cell r="D17">
            <v>4.05</v>
          </cell>
          <cell r="E17">
            <v>3.93</v>
          </cell>
          <cell r="F17">
            <v>3.93</v>
          </cell>
          <cell r="G17">
            <v>3.39</v>
          </cell>
          <cell r="H17">
            <v>3.81</v>
          </cell>
          <cell r="I17">
            <v>3.55</v>
          </cell>
          <cell r="J17">
            <v>3.18</v>
          </cell>
          <cell r="K17">
            <v>3.56</v>
          </cell>
          <cell r="L17">
            <v>3.43</v>
          </cell>
          <cell r="M17">
            <v>3.49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K49"/>
  <sheetViews>
    <sheetView tabSelected="1" zoomScale="80" zoomScaleNormal="80" zoomScalePageLayoutView="0" workbookViewId="0" topLeftCell="A1">
      <selection activeCell="D1" sqref="D1"/>
    </sheetView>
  </sheetViews>
  <sheetFormatPr defaultColWidth="9.00390625" defaultRowHeight="16.5"/>
  <cols>
    <col min="1" max="1" width="39.50390625" style="21" customWidth="1"/>
    <col min="2" max="2" width="21.25390625" style="21" customWidth="1"/>
    <col min="3" max="3" width="29.875" style="21" customWidth="1"/>
    <col min="4" max="4" width="14.00390625" style="21" customWidth="1"/>
    <col min="5" max="5" width="31.875" style="21" customWidth="1"/>
    <col min="6" max="6" width="13.125" style="21" customWidth="1"/>
    <col min="7" max="7" width="26.375" style="21" customWidth="1"/>
    <col min="8" max="10" width="9.00390625" style="21" customWidth="1"/>
    <col min="11" max="11" width="10.875" style="21" bestFit="1" customWidth="1"/>
    <col min="12" max="16384" width="9.00390625" style="21" customWidth="1"/>
  </cols>
  <sheetData>
    <row r="1" spans="1:3" s="19" customFormat="1" ht="56.25" customHeight="1">
      <c r="A1" s="337" t="s">
        <v>171</v>
      </c>
      <c r="B1" s="337"/>
      <c r="C1" s="337"/>
    </row>
    <row r="2" spans="1:4" s="20" customFormat="1" ht="39" customHeight="1">
      <c r="A2" s="290" t="s">
        <v>30</v>
      </c>
      <c r="B2" s="291" t="s">
        <v>31</v>
      </c>
      <c r="C2" s="292" t="s">
        <v>126</v>
      </c>
      <c r="D2" s="309"/>
    </row>
    <row r="3" spans="1:5" s="235" customFormat="1" ht="33">
      <c r="A3" s="293" t="s">
        <v>138</v>
      </c>
      <c r="B3" s="294">
        <v>100</v>
      </c>
      <c r="C3" s="295">
        <v>49343</v>
      </c>
      <c r="E3" s="236"/>
    </row>
    <row r="4" spans="1:3" s="235" customFormat="1" ht="33">
      <c r="A4" s="293" t="s">
        <v>159</v>
      </c>
      <c r="B4" s="294">
        <v>12</v>
      </c>
      <c r="C4" s="295">
        <v>6418.58</v>
      </c>
    </row>
    <row r="5" spans="1:3" s="235" customFormat="1" ht="33">
      <c r="A5" s="293" t="s">
        <v>129</v>
      </c>
      <c r="B5" s="294">
        <v>9</v>
      </c>
      <c r="C5" s="295">
        <v>3667</v>
      </c>
    </row>
    <row r="6" spans="1:5" s="235" customFormat="1" ht="33">
      <c r="A6" s="296" t="s">
        <v>170</v>
      </c>
      <c r="B6" s="297">
        <v>103</v>
      </c>
      <c r="C6" s="298">
        <v>52094.58</v>
      </c>
      <c r="D6" s="237"/>
      <c r="E6" s="237"/>
    </row>
    <row r="7" s="235" customFormat="1" ht="30" customHeight="1">
      <c r="A7" s="238" t="s">
        <v>130</v>
      </c>
    </row>
    <row r="8" s="235" customFormat="1" ht="31.5" customHeight="1"/>
    <row r="9" spans="1:3" s="239" customFormat="1" ht="46.5" customHeight="1">
      <c r="A9" s="334" t="s">
        <v>158</v>
      </c>
      <c r="B9" s="334"/>
      <c r="C9" s="334"/>
    </row>
    <row r="10" spans="1:3" s="235" customFormat="1" ht="46.5" customHeight="1">
      <c r="A10" s="240" t="s">
        <v>30</v>
      </c>
      <c r="B10" s="241" t="s">
        <v>31</v>
      </c>
      <c r="C10" s="242" t="s">
        <v>125</v>
      </c>
    </row>
    <row r="11" spans="1:3" s="235" customFormat="1" ht="33">
      <c r="A11" s="299" t="s">
        <v>138</v>
      </c>
      <c r="B11" s="300">
        <v>440</v>
      </c>
      <c r="C11" s="301">
        <v>9904.08</v>
      </c>
    </row>
    <row r="12" spans="1:3" s="235" customFormat="1" ht="33">
      <c r="A12" s="299" t="s">
        <v>159</v>
      </c>
      <c r="B12" s="300">
        <v>32</v>
      </c>
      <c r="C12" s="301">
        <v>1005.5</v>
      </c>
    </row>
    <row r="13" spans="1:3" s="235" customFormat="1" ht="33">
      <c r="A13" s="299" t="s">
        <v>129</v>
      </c>
      <c r="B13" s="300">
        <v>64</v>
      </c>
      <c r="C13" s="301">
        <v>985.941</v>
      </c>
    </row>
    <row r="14" spans="1:3" s="235" customFormat="1" ht="33">
      <c r="A14" s="302" t="s">
        <v>170</v>
      </c>
      <c r="B14" s="303">
        <f>B11+B12-B13</f>
        <v>408</v>
      </c>
      <c r="C14" s="304">
        <f>C11+C12-C13</f>
        <v>9923.639</v>
      </c>
    </row>
    <row r="15" s="235" customFormat="1" ht="30" customHeight="1"/>
    <row r="16" spans="1:3" s="239" customFormat="1" ht="48.75" customHeight="1">
      <c r="A16" s="334" t="s">
        <v>160</v>
      </c>
      <c r="B16" s="334"/>
      <c r="C16" s="334"/>
    </row>
    <row r="17" spans="1:7" s="235" customFormat="1" ht="48" customHeight="1">
      <c r="A17" s="240" t="s">
        <v>30</v>
      </c>
      <c r="B17" s="241" t="s">
        <v>31</v>
      </c>
      <c r="C17" s="242" t="s">
        <v>125</v>
      </c>
      <c r="E17" s="239"/>
      <c r="F17" s="239"/>
      <c r="G17" s="239"/>
    </row>
    <row r="18" spans="1:11" s="235" customFormat="1" ht="33">
      <c r="A18" s="299" t="s">
        <v>139</v>
      </c>
      <c r="B18" s="300">
        <v>747</v>
      </c>
      <c r="C18" s="301">
        <v>15235.67</v>
      </c>
      <c r="E18" s="239"/>
      <c r="F18" s="239"/>
      <c r="G18" s="239"/>
      <c r="J18" s="237"/>
      <c r="K18" s="243"/>
    </row>
    <row r="19" spans="1:11" s="235" customFormat="1" ht="33">
      <c r="A19" s="299" t="s">
        <v>161</v>
      </c>
      <c r="B19" s="300">
        <v>200</v>
      </c>
      <c r="C19" s="301">
        <v>4629.87</v>
      </c>
      <c r="E19" s="239"/>
      <c r="F19" s="239"/>
      <c r="G19" s="239"/>
      <c r="J19" s="237"/>
      <c r="K19" s="243"/>
    </row>
    <row r="20" spans="1:11" s="235" customFormat="1" ht="33">
      <c r="A20" s="299" t="s">
        <v>32</v>
      </c>
      <c r="B20" s="300">
        <v>185</v>
      </c>
      <c r="C20" s="301">
        <v>2547.03</v>
      </c>
      <c r="E20" s="239"/>
      <c r="F20" s="239"/>
      <c r="G20" s="239"/>
      <c r="J20" s="237"/>
      <c r="K20" s="243"/>
    </row>
    <row r="21" spans="1:11" s="235" customFormat="1" ht="33">
      <c r="A21" s="302" t="s">
        <v>162</v>
      </c>
      <c r="B21" s="303">
        <v>762</v>
      </c>
      <c r="C21" s="304">
        <v>17318.51</v>
      </c>
      <c r="E21" s="239"/>
      <c r="F21" s="239"/>
      <c r="G21" s="239"/>
      <c r="J21" s="237"/>
      <c r="K21" s="243"/>
    </row>
    <row r="22" spans="1:3" s="235" customFormat="1" ht="69" customHeight="1">
      <c r="A22" s="335" t="s">
        <v>123</v>
      </c>
      <c r="B22" s="335"/>
      <c r="C22" s="335"/>
    </row>
    <row r="23" spans="1:3" s="235" customFormat="1" ht="30.75" customHeight="1">
      <c r="A23" s="287"/>
      <c r="B23" s="287"/>
      <c r="C23" s="287"/>
    </row>
    <row r="24" spans="1:8" s="239" customFormat="1" ht="65.25" customHeight="1">
      <c r="A24" s="334" t="s">
        <v>163</v>
      </c>
      <c r="B24" s="334"/>
      <c r="C24" s="334"/>
      <c r="E24" s="244"/>
      <c r="F24" s="244"/>
      <c r="G24" s="244"/>
      <c r="H24" s="244"/>
    </row>
    <row r="25" spans="1:8" s="235" customFormat="1" ht="46.5" customHeight="1">
      <c r="A25" s="240" t="s">
        <v>30</v>
      </c>
      <c r="B25" s="241" t="s">
        <v>31</v>
      </c>
      <c r="C25" s="242" t="s">
        <v>125</v>
      </c>
      <c r="E25" s="245"/>
      <c r="F25" s="245"/>
      <c r="G25" s="245"/>
      <c r="H25" s="246"/>
    </row>
    <row r="26" spans="1:8" s="235" customFormat="1" ht="33">
      <c r="A26" s="299" t="s">
        <v>138</v>
      </c>
      <c r="B26" s="300">
        <v>20</v>
      </c>
      <c r="C26" s="301">
        <v>401.2</v>
      </c>
      <c r="E26" s="246"/>
      <c r="F26" s="247"/>
      <c r="G26" s="248"/>
      <c r="H26" s="246"/>
    </row>
    <row r="27" spans="1:8" s="235" customFormat="1" ht="33">
      <c r="A27" s="299" t="s">
        <v>164</v>
      </c>
      <c r="B27" s="300">
        <v>0</v>
      </c>
      <c r="C27" s="301">
        <v>0</v>
      </c>
      <c r="E27" s="246"/>
      <c r="F27" s="247"/>
      <c r="G27" s="248"/>
      <c r="H27" s="246"/>
    </row>
    <row r="28" spans="1:8" s="235" customFormat="1" ht="33">
      <c r="A28" s="299" t="s">
        <v>32</v>
      </c>
      <c r="B28" s="300">
        <v>1</v>
      </c>
      <c r="C28" s="301">
        <f>C26+C27-C29</f>
        <v>40.99000000000001</v>
      </c>
      <c r="E28" s="246"/>
      <c r="F28" s="247"/>
      <c r="G28" s="249"/>
      <c r="H28" s="246"/>
    </row>
    <row r="29" spans="1:8" s="235" customFormat="1" ht="33">
      <c r="A29" s="302" t="s">
        <v>165</v>
      </c>
      <c r="B29" s="303">
        <v>19</v>
      </c>
      <c r="C29" s="304">
        <v>360.21</v>
      </c>
      <c r="D29" s="250"/>
      <c r="E29" s="246"/>
      <c r="F29" s="247"/>
      <c r="G29" s="248"/>
      <c r="H29" s="246"/>
    </row>
    <row r="30" spans="1:8" s="235" customFormat="1" ht="30" customHeight="1">
      <c r="A30" s="335"/>
      <c r="B30" s="335"/>
      <c r="C30" s="335"/>
      <c r="E30" s="336"/>
      <c r="F30" s="336"/>
      <c r="G30" s="336"/>
      <c r="H30" s="246"/>
    </row>
    <row r="31" spans="1:3" s="235" customFormat="1" ht="30" customHeight="1">
      <c r="A31" s="287"/>
      <c r="B31" s="287"/>
      <c r="C31" s="287"/>
    </row>
    <row r="32" spans="1:3" s="239" customFormat="1" ht="49.5" customHeight="1">
      <c r="A32" s="334" t="s">
        <v>166</v>
      </c>
      <c r="B32" s="334"/>
      <c r="C32" s="334"/>
    </row>
    <row r="33" spans="1:3" s="235" customFormat="1" ht="47.25" customHeight="1">
      <c r="A33" s="240" t="s">
        <v>30</v>
      </c>
      <c r="B33" s="241" t="s">
        <v>31</v>
      </c>
      <c r="C33" s="242" t="s">
        <v>125</v>
      </c>
    </row>
    <row r="34" spans="1:3" s="235" customFormat="1" ht="33">
      <c r="A34" s="299" t="s">
        <v>167</v>
      </c>
      <c r="B34" s="305">
        <v>2</v>
      </c>
      <c r="C34" s="306">
        <v>30</v>
      </c>
    </row>
    <row r="35" spans="1:3" s="235" customFormat="1" ht="33">
      <c r="A35" s="299" t="s">
        <v>168</v>
      </c>
      <c r="B35" s="307">
        <v>0</v>
      </c>
      <c r="C35" s="308">
        <v>0</v>
      </c>
    </row>
    <row r="36" spans="1:3" s="235" customFormat="1" ht="33">
      <c r="A36" s="299" t="s">
        <v>129</v>
      </c>
      <c r="B36" s="307">
        <v>2</v>
      </c>
      <c r="C36" s="308">
        <v>30</v>
      </c>
    </row>
    <row r="37" spans="1:3" s="235" customFormat="1" ht="33">
      <c r="A37" s="302" t="s">
        <v>169</v>
      </c>
      <c r="B37" s="305">
        <v>0</v>
      </c>
      <c r="C37" s="306">
        <v>0</v>
      </c>
    </row>
    <row r="38" spans="1:3" s="235" customFormat="1" ht="30" customHeight="1">
      <c r="A38" s="246"/>
      <c r="B38" s="245"/>
      <c r="C38" s="248"/>
    </row>
    <row r="39" s="235" customFormat="1" ht="16.5"/>
    <row r="40" spans="1:3" s="239" customFormat="1" ht="45.75" customHeight="1">
      <c r="A40" s="334" t="s">
        <v>172</v>
      </c>
      <c r="B40" s="334"/>
      <c r="C40" s="334"/>
    </row>
    <row r="41" spans="1:3" s="235" customFormat="1" ht="52.5" customHeight="1">
      <c r="A41" s="240" t="s">
        <v>30</v>
      </c>
      <c r="B41" s="241" t="s">
        <v>31</v>
      </c>
      <c r="C41" s="242" t="s">
        <v>127</v>
      </c>
    </row>
    <row r="42" spans="1:3" s="235" customFormat="1" ht="33">
      <c r="A42" s="299" t="s">
        <v>140</v>
      </c>
      <c r="B42" s="305">
        <v>3</v>
      </c>
      <c r="C42" s="306">
        <v>252</v>
      </c>
    </row>
    <row r="43" spans="1:3" s="235" customFormat="1" ht="33">
      <c r="A43" s="299" t="s">
        <v>159</v>
      </c>
      <c r="B43" s="307">
        <v>14</v>
      </c>
      <c r="C43" s="308">
        <v>531</v>
      </c>
    </row>
    <row r="44" spans="1:3" s="235" customFormat="1" ht="33">
      <c r="A44" s="299" t="s">
        <v>129</v>
      </c>
      <c r="B44" s="307">
        <v>2</v>
      </c>
      <c r="C44" s="308">
        <v>192</v>
      </c>
    </row>
    <row r="45" spans="1:3" s="235" customFormat="1" ht="33">
      <c r="A45" s="302" t="s">
        <v>170</v>
      </c>
      <c r="B45" s="305">
        <v>15</v>
      </c>
      <c r="C45" s="306">
        <v>591</v>
      </c>
    </row>
    <row r="46" spans="1:3" ht="18.75">
      <c r="A46" s="333"/>
      <c r="B46" s="333"/>
      <c r="C46" s="333"/>
    </row>
    <row r="47" ht="19.5">
      <c r="A47" s="310" t="s">
        <v>173</v>
      </c>
    </row>
    <row r="48" spans="1:3" ht="19.5">
      <c r="A48" s="310" t="s">
        <v>175</v>
      </c>
      <c r="C48" s="311">
        <f>C6+C14+C21+C29+C37</f>
        <v>79696.939</v>
      </c>
    </row>
    <row r="49" spans="1:3" ht="19.5">
      <c r="A49" s="310" t="s">
        <v>174</v>
      </c>
      <c r="C49" s="312">
        <f>B6+B14+B21+B29+B37+B45</f>
        <v>1307</v>
      </c>
    </row>
  </sheetData>
  <sheetProtection/>
  <mergeCells count="10">
    <mergeCell ref="A46:C46"/>
    <mergeCell ref="A40:C40"/>
    <mergeCell ref="A22:C22"/>
    <mergeCell ref="A30:C30"/>
    <mergeCell ref="E30:G30"/>
    <mergeCell ref="A1:C1"/>
    <mergeCell ref="A9:C9"/>
    <mergeCell ref="A16:C16"/>
    <mergeCell ref="A24:C24"/>
    <mergeCell ref="A32:C32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40" r:id="rId1"/>
  <rowBreaks count="2" manualBreakCount="2">
    <brk id="15" max="255" man="1"/>
    <brk id="3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F302"/>
  <sheetViews>
    <sheetView zoomScalePageLayoutView="0" workbookViewId="0" topLeftCell="A1">
      <selection activeCell="B4" sqref="B4:C15"/>
    </sheetView>
  </sheetViews>
  <sheetFormatPr defaultColWidth="8.875" defaultRowHeight="16.5"/>
  <cols>
    <col min="1" max="1" width="16.50390625" style="88" customWidth="1"/>
    <col min="2" max="2" width="17.75390625" style="40" customWidth="1"/>
    <col min="3" max="3" width="19.75390625" style="40" customWidth="1"/>
    <col min="4" max="4" width="19.25390625" style="40" bestFit="1" customWidth="1"/>
    <col min="5" max="5" width="14.625" style="90" customWidth="1"/>
    <col min="6" max="6" width="11.125" style="99" hidden="1" customWidth="1"/>
    <col min="7" max="16384" width="8.875" style="90" customWidth="1"/>
  </cols>
  <sheetData>
    <row r="1" spans="1:6" s="115" customFormat="1" ht="57" customHeight="1">
      <c r="A1" s="361" t="s">
        <v>188</v>
      </c>
      <c r="B1" s="361"/>
      <c r="C1" s="361"/>
      <c r="D1" s="361"/>
      <c r="F1" s="116"/>
    </row>
    <row r="2" spans="1:6" s="79" customFormat="1" ht="15.75" customHeight="1" thickBot="1">
      <c r="A2" s="110"/>
      <c r="B2" s="110"/>
      <c r="C2" s="110"/>
      <c r="D2" s="110"/>
      <c r="F2" s="92"/>
    </row>
    <row r="3" spans="1:6" s="81" customFormat="1" ht="105" customHeight="1" thickBot="1">
      <c r="A3" s="117" t="s">
        <v>61</v>
      </c>
      <c r="B3" s="118" t="s">
        <v>135</v>
      </c>
      <c r="C3" s="118" t="s">
        <v>185</v>
      </c>
      <c r="D3" s="119" t="s">
        <v>91</v>
      </c>
      <c r="E3" s="80"/>
      <c r="F3" s="93"/>
    </row>
    <row r="4" spans="1:6" s="34" customFormat="1" ht="24.75" customHeight="1">
      <c r="A4" s="103" t="s">
        <v>176</v>
      </c>
      <c r="B4" s="100">
        <v>135</v>
      </c>
      <c r="C4" s="100">
        <v>131</v>
      </c>
      <c r="D4" s="94">
        <f aca="true" t="shared" si="0" ref="D4:D15">(C4-B4)/B4</f>
        <v>-0.02962962962962963</v>
      </c>
      <c r="E4" s="101"/>
      <c r="F4" s="84">
        <v>22400</v>
      </c>
    </row>
    <row r="5" spans="1:6" s="34" customFormat="1" ht="24.75" customHeight="1">
      <c r="A5" s="103" t="s">
        <v>144</v>
      </c>
      <c r="B5" s="120">
        <v>125</v>
      </c>
      <c r="C5" s="120">
        <v>83</v>
      </c>
      <c r="D5" s="95">
        <f t="shared" si="0"/>
        <v>-0.336</v>
      </c>
      <c r="E5" s="101"/>
      <c r="F5" s="91">
        <v>15300</v>
      </c>
    </row>
    <row r="6" spans="1:6" s="34" customFormat="1" ht="24.75" customHeight="1">
      <c r="A6" s="103" t="s">
        <v>145</v>
      </c>
      <c r="B6" s="120">
        <v>228</v>
      </c>
      <c r="C6" s="120">
        <v>146</v>
      </c>
      <c r="D6" s="95">
        <f t="shared" si="0"/>
        <v>-0.35964912280701755</v>
      </c>
      <c r="E6" s="101"/>
      <c r="F6" s="91">
        <v>21500</v>
      </c>
    </row>
    <row r="7" spans="1:6" s="34" customFormat="1" ht="24.75" customHeight="1">
      <c r="A7" s="103" t="s">
        <v>146</v>
      </c>
      <c r="B7" s="120">
        <v>190</v>
      </c>
      <c r="C7" s="120">
        <v>96</v>
      </c>
      <c r="D7" s="95">
        <f t="shared" si="0"/>
        <v>-0.49473684210526314</v>
      </c>
      <c r="E7" s="106"/>
      <c r="F7" s="91">
        <v>14600</v>
      </c>
    </row>
    <row r="8" spans="1:6" s="34" customFormat="1" ht="24.75" customHeight="1">
      <c r="A8" s="103" t="s">
        <v>147</v>
      </c>
      <c r="B8" s="120">
        <v>120</v>
      </c>
      <c r="C8" s="120">
        <v>107</v>
      </c>
      <c r="D8" s="95">
        <f t="shared" si="0"/>
        <v>-0.10833333333333334</v>
      </c>
      <c r="E8" s="106"/>
      <c r="F8" s="91">
        <v>5600</v>
      </c>
    </row>
    <row r="9" spans="1:6" s="34" customFormat="1" ht="24.75" customHeight="1">
      <c r="A9" s="103" t="s">
        <v>148</v>
      </c>
      <c r="B9" s="120">
        <v>170</v>
      </c>
      <c r="C9" s="120">
        <v>84</v>
      </c>
      <c r="D9" s="95">
        <f t="shared" si="0"/>
        <v>-0.5058823529411764</v>
      </c>
      <c r="E9" s="106"/>
      <c r="F9" s="91">
        <v>8100</v>
      </c>
    </row>
    <row r="10" spans="1:6" s="34" customFormat="1" ht="24.75" customHeight="1">
      <c r="A10" s="103" t="s">
        <v>149</v>
      </c>
      <c r="B10" s="120">
        <v>232</v>
      </c>
      <c r="C10" s="120">
        <v>52</v>
      </c>
      <c r="D10" s="95">
        <f t="shared" si="0"/>
        <v>-0.7758620689655172</v>
      </c>
      <c r="E10" s="106"/>
      <c r="F10" s="91">
        <v>11100</v>
      </c>
    </row>
    <row r="11" spans="1:6" s="34" customFormat="1" ht="24.75" customHeight="1">
      <c r="A11" s="103" t="s">
        <v>150</v>
      </c>
      <c r="B11" s="120">
        <v>152</v>
      </c>
      <c r="C11" s="120">
        <v>44</v>
      </c>
      <c r="D11" s="95">
        <f t="shared" si="0"/>
        <v>-0.7105263157894737</v>
      </c>
      <c r="E11" s="106"/>
      <c r="F11" s="91">
        <v>4600</v>
      </c>
    </row>
    <row r="12" spans="1:6" s="34" customFormat="1" ht="24.75" customHeight="1">
      <c r="A12" s="103" t="s">
        <v>151</v>
      </c>
      <c r="B12" s="120">
        <v>97</v>
      </c>
      <c r="C12" s="120">
        <v>76</v>
      </c>
      <c r="D12" s="95">
        <f t="shared" si="0"/>
        <v>-0.21649484536082475</v>
      </c>
      <c r="E12" s="106"/>
      <c r="F12" s="91">
        <v>3900</v>
      </c>
    </row>
    <row r="13" spans="1:6" s="34" customFormat="1" ht="24.75" customHeight="1">
      <c r="A13" s="103" t="s">
        <v>152</v>
      </c>
      <c r="B13" s="120">
        <v>138</v>
      </c>
      <c r="C13" s="120">
        <v>394</v>
      </c>
      <c r="D13" s="95">
        <f t="shared" si="0"/>
        <v>1.855072463768116</v>
      </c>
      <c r="E13" s="106"/>
      <c r="F13" s="91">
        <v>7100</v>
      </c>
    </row>
    <row r="14" spans="1:6" s="34" customFormat="1" ht="24.75" customHeight="1">
      <c r="A14" s="103" t="s">
        <v>153</v>
      </c>
      <c r="B14" s="120">
        <v>50</v>
      </c>
      <c r="C14" s="120">
        <v>350</v>
      </c>
      <c r="D14" s="95">
        <f t="shared" si="0"/>
        <v>6</v>
      </c>
      <c r="E14" s="106"/>
      <c r="F14" s="84">
        <f>SUM(F11:F12)</f>
        <v>8500</v>
      </c>
    </row>
    <row r="15" spans="1:6" s="34" customFormat="1" ht="24.75" customHeight="1" thickBot="1">
      <c r="A15" s="108" t="s">
        <v>154</v>
      </c>
      <c r="B15" s="121">
        <v>38</v>
      </c>
      <c r="C15" s="121">
        <v>42</v>
      </c>
      <c r="D15" s="98">
        <f t="shared" si="0"/>
        <v>0.10526315789473684</v>
      </c>
      <c r="E15" s="101"/>
      <c r="F15" s="91">
        <v>1900</v>
      </c>
    </row>
    <row r="16" spans="1:5" ht="60" customHeight="1">
      <c r="A16" s="362" t="s">
        <v>124</v>
      </c>
      <c r="B16" s="362"/>
      <c r="C16" s="362"/>
      <c r="D16" s="362"/>
      <c r="E16" s="89"/>
    </row>
    <row r="17" ht="15.75">
      <c r="E17" s="89"/>
    </row>
    <row r="18" spans="3:5" ht="15.75">
      <c r="C18" s="254"/>
      <c r="E18" s="89"/>
    </row>
    <row r="19" ht="15.75">
      <c r="E19" s="89"/>
    </row>
    <row r="20" ht="15.75"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</sheetData>
  <sheetProtection/>
  <mergeCells count="2">
    <mergeCell ref="A1:D1"/>
    <mergeCell ref="A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E304"/>
  <sheetViews>
    <sheetView zoomScalePageLayoutView="0" workbookViewId="0" topLeftCell="A1">
      <selection activeCell="B4" sqref="B4:C15"/>
    </sheetView>
  </sheetViews>
  <sheetFormatPr defaultColWidth="8.875" defaultRowHeight="16.5"/>
  <cols>
    <col min="1" max="1" width="16.50390625" style="88" customWidth="1"/>
    <col min="2" max="2" width="17.75390625" style="40" customWidth="1"/>
    <col min="3" max="3" width="18.375" style="40" customWidth="1"/>
    <col min="4" max="4" width="19.25390625" style="40" bestFit="1" customWidth="1"/>
    <col min="5" max="5" width="14.625" style="90" customWidth="1"/>
    <col min="6" max="16384" width="8.875" style="90" customWidth="1"/>
  </cols>
  <sheetData>
    <row r="1" spans="1:4" s="124" customFormat="1" ht="48" customHeight="1">
      <c r="A1" s="361" t="s">
        <v>186</v>
      </c>
      <c r="B1" s="361"/>
      <c r="C1" s="361"/>
      <c r="D1" s="361"/>
    </row>
    <row r="2" spans="1:4" s="79" customFormat="1" ht="15.75" customHeight="1" thickBot="1">
      <c r="A2" s="110"/>
      <c r="B2" s="110"/>
      <c r="C2" s="110"/>
      <c r="D2" s="110"/>
    </row>
    <row r="3" spans="1:5" s="81" customFormat="1" ht="96" customHeight="1">
      <c r="A3" s="251" t="s">
        <v>61</v>
      </c>
      <c r="B3" s="252" t="s">
        <v>135</v>
      </c>
      <c r="C3" s="252" t="s">
        <v>185</v>
      </c>
      <c r="D3" s="253" t="s">
        <v>91</v>
      </c>
      <c r="E3" s="80"/>
    </row>
    <row r="4" spans="1:5" s="34" customFormat="1" ht="24.75" customHeight="1">
      <c r="A4" s="103" t="s">
        <v>176</v>
      </c>
      <c r="B4" s="125">
        <v>4.71507472</v>
      </c>
      <c r="C4" s="125">
        <v>4.22500336</v>
      </c>
      <c r="D4" s="105">
        <f aca="true" t="shared" si="0" ref="D4:D14">(C4-B4)/B4</f>
        <v>-0.10393713548615832</v>
      </c>
      <c r="E4" s="101"/>
    </row>
    <row r="5" spans="1:5" s="34" customFormat="1" ht="24.75" customHeight="1">
      <c r="A5" s="103" t="s">
        <v>144</v>
      </c>
      <c r="B5" s="125">
        <v>18.10762372</v>
      </c>
      <c r="C5" s="125">
        <v>0.294</v>
      </c>
      <c r="D5" s="105">
        <f t="shared" si="0"/>
        <v>-0.9837637447880433</v>
      </c>
      <c r="E5" s="101"/>
    </row>
    <row r="6" spans="1:5" s="34" customFormat="1" ht="24.75" customHeight="1">
      <c r="A6" s="103" t="s">
        <v>145</v>
      </c>
      <c r="B6" s="125">
        <v>5.0291202</v>
      </c>
      <c r="C6" s="125">
        <v>2.53468</v>
      </c>
      <c r="D6" s="105">
        <f t="shared" si="0"/>
        <v>-0.4959993201196504</v>
      </c>
      <c r="E6" s="126"/>
    </row>
    <row r="7" spans="1:5" s="34" customFormat="1" ht="24.75" customHeight="1">
      <c r="A7" s="103" t="s">
        <v>146</v>
      </c>
      <c r="B7" s="125">
        <v>0.515</v>
      </c>
      <c r="C7" s="125">
        <v>2.51879795</v>
      </c>
      <c r="D7" s="105">
        <f t="shared" si="0"/>
        <v>3.890869805825243</v>
      </c>
      <c r="E7" s="106"/>
    </row>
    <row r="8" spans="1:5" s="34" customFormat="1" ht="24.75" customHeight="1">
      <c r="A8" s="103" t="s">
        <v>147</v>
      </c>
      <c r="B8" s="125">
        <v>1.44352642</v>
      </c>
      <c r="C8" s="125">
        <v>1.5614478</v>
      </c>
      <c r="D8" s="105">
        <f t="shared" si="0"/>
        <v>0.08168979685179581</v>
      </c>
      <c r="E8" s="106"/>
    </row>
    <row r="9" spans="1:5" s="34" customFormat="1" ht="24.75" customHeight="1">
      <c r="A9" s="103" t="s">
        <v>148</v>
      </c>
      <c r="B9" s="125">
        <v>0.64550244</v>
      </c>
      <c r="C9" s="125">
        <v>0.78983335</v>
      </c>
      <c r="D9" s="105">
        <f t="shared" si="0"/>
        <v>0.223594677659158</v>
      </c>
      <c r="E9" s="106"/>
    </row>
    <row r="10" spans="1:5" s="34" customFormat="1" ht="24.75" customHeight="1">
      <c r="A10" s="103" t="s">
        <v>149</v>
      </c>
      <c r="B10" s="125">
        <v>0.044</v>
      </c>
      <c r="C10" s="125">
        <v>1.88248242</v>
      </c>
      <c r="D10" s="105">
        <f t="shared" si="0"/>
        <v>41.783691363636365</v>
      </c>
      <c r="E10" s="106"/>
    </row>
    <row r="11" spans="1:5" s="34" customFormat="1" ht="24.75" customHeight="1">
      <c r="A11" s="103" t="s">
        <v>150</v>
      </c>
      <c r="B11" s="125">
        <v>0.36666161</v>
      </c>
      <c r="C11" s="125">
        <v>4.1501006</v>
      </c>
      <c r="D11" s="105">
        <f t="shared" si="0"/>
        <v>10.318612275771113</v>
      </c>
      <c r="E11" s="106"/>
    </row>
    <row r="12" spans="1:5" s="34" customFormat="1" ht="24.75" customHeight="1">
      <c r="A12" s="103" t="s">
        <v>151</v>
      </c>
      <c r="B12" s="125">
        <v>1.08</v>
      </c>
      <c r="C12" s="125">
        <v>2.32248182</v>
      </c>
      <c r="D12" s="105">
        <f t="shared" si="0"/>
        <v>1.1504461296296296</v>
      </c>
      <c r="E12" s="106"/>
    </row>
    <row r="13" spans="1:5" s="34" customFormat="1" ht="24.75" customHeight="1">
      <c r="A13" s="103" t="s">
        <v>152</v>
      </c>
      <c r="B13" s="125">
        <v>0.8425</v>
      </c>
      <c r="C13" s="125">
        <v>1.66020696</v>
      </c>
      <c r="D13" s="105">
        <f t="shared" si="0"/>
        <v>0.9705720593471809</v>
      </c>
      <c r="E13" s="106"/>
    </row>
    <row r="14" spans="1:5" s="34" customFormat="1" ht="24.75" customHeight="1">
      <c r="A14" s="103" t="s">
        <v>153</v>
      </c>
      <c r="B14" s="125">
        <v>1.16</v>
      </c>
      <c r="C14" s="125">
        <v>0.8199988</v>
      </c>
      <c r="D14" s="105">
        <f t="shared" si="0"/>
        <v>-0.2931044827586206</v>
      </c>
      <c r="E14" s="106"/>
    </row>
    <row r="15" spans="1:5" s="34" customFormat="1" ht="24.75" customHeight="1" thickBot="1">
      <c r="A15" s="108" t="s">
        <v>154</v>
      </c>
      <c r="B15" s="127">
        <v>1.43034802</v>
      </c>
      <c r="C15" s="127">
        <v>15.60683</v>
      </c>
      <c r="D15" s="98">
        <f>(C15-B15)/B15</f>
        <v>9.911211664417166</v>
      </c>
      <c r="E15" s="101"/>
    </row>
    <row r="16" spans="3:5" ht="15.75">
      <c r="C16" s="44"/>
      <c r="E16" s="89"/>
    </row>
    <row r="17" spans="1:4" s="14" customFormat="1" ht="16.5">
      <c r="A17" s="122"/>
      <c r="B17" s="123"/>
      <c r="C17" s="255"/>
      <c r="D17" s="123"/>
    </row>
    <row r="18" ht="15.75">
      <c r="E18" s="89"/>
    </row>
    <row r="19" ht="15.75">
      <c r="E19" s="89"/>
    </row>
    <row r="20" ht="15.75"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  <row r="303" ht="15.75">
      <c r="E303" s="89"/>
    </row>
    <row r="304" ht="15.75">
      <c r="E304" s="8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9"/>
  <sheetViews>
    <sheetView zoomScalePageLayoutView="0" workbookViewId="0" topLeftCell="A1">
      <selection activeCell="M23" sqref="M23"/>
    </sheetView>
  </sheetViews>
  <sheetFormatPr defaultColWidth="8.00390625" defaultRowHeight="16.5"/>
  <cols>
    <col min="1" max="1" width="15.75390625" style="1" customWidth="1"/>
    <col min="2" max="2" width="10.875" style="1" customWidth="1"/>
    <col min="3" max="4" width="9.25390625" style="1" customWidth="1"/>
    <col min="5" max="5" width="9.875" style="1" customWidth="1"/>
    <col min="6" max="6" width="9.75390625" style="1" customWidth="1"/>
    <col min="7" max="8" width="9.625" style="1" customWidth="1"/>
    <col min="9" max="10" width="9.50390625" style="1" customWidth="1"/>
    <col min="11" max="11" width="10.25390625" style="1" customWidth="1"/>
    <col min="12" max="12" width="9.375" style="1" customWidth="1"/>
    <col min="13" max="13" width="10.00390625" style="1" customWidth="1"/>
    <col min="14" max="20" width="8.00390625" style="1" customWidth="1"/>
    <col min="21" max="21" width="9.50390625" style="1" bestFit="1" customWidth="1"/>
    <col min="22" max="16384" width="8.00390625" style="1" customWidth="1"/>
  </cols>
  <sheetData>
    <row r="1" spans="2:21" ht="15.75">
      <c r="B1" s="16" t="s">
        <v>26</v>
      </c>
      <c r="C1" s="16" t="s">
        <v>25</v>
      </c>
      <c r="D1" s="16" t="s">
        <v>24</v>
      </c>
      <c r="E1" s="16" t="s">
        <v>23</v>
      </c>
      <c r="F1" s="16" t="s">
        <v>22</v>
      </c>
      <c r="G1" s="16" t="s">
        <v>21</v>
      </c>
      <c r="H1" s="16" t="s">
        <v>20</v>
      </c>
      <c r="I1" s="16" t="s">
        <v>19</v>
      </c>
      <c r="J1" s="16" t="s">
        <v>18</v>
      </c>
      <c r="K1" s="16" t="s">
        <v>17</v>
      </c>
      <c r="L1" s="16" t="s">
        <v>16</v>
      </c>
      <c r="M1" s="16" t="s">
        <v>15</v>
      </c>
      <c r="N1" s="16" t="s">
        <v>14</v>
      </c>
      <c r="O1" s="16" t="s">
        <v>13</v>
      </c>
      <c r="P1" s="16" t="s">
        <v>12</v>
      </c>
      <c r="Q1" s="16" t="s">
        <v>11</v>
      </c>
      <c r="R1" s="16" t="s">
        <v>60</v>
      </c>
      <c r="S1" s="16" t="s">
        <v>103</v>
      </c>
      <c r="T1" s="16" t="s">
        <v>128</v>
      </c>
      <c r="U1" s="16" t="s">
        <v>223</v>
      </c>
    </row>
    <row r="2" spans="1:21" ht="49.5">
      <c r="A2" s="15" t="s">
        <v>9</v>
      </c>
      <c r="B2" s="1">
        <v>17</v>
      </c>
      <c r="C2" s="1">
        <v>26</v>
      </c>
      <c r="D2" s="1">
        <v>95</v>
      </c>
      <c r="E2" s="1">
        <f>186+2</f>
        <v>188</v>
      </c>
      <c r="F2" s="1">
        <v>487</v>
      </c>
      <c r="G2" s="1">
        <v>907</v>
      </c>
      <c r="H2" s="1">
        <v>1206</v>
      </c>
      <c r="I2" s="1">
        <v>1487</v>
      </c>
      <c r="J2" s="1">
        <v>2036</v>
      </c>
      <c r="K2" s="1">
        <v>2666</v>
      </c>
      <c r="L2" s="1">
        <v>2882</v>
      </c>
      <c r="M2" s="1">
        <v>2784</v>
      </c>
      <c r="N2" s="1">
        <v>2397</v>
      </c>
      <c r="O2" s="1">
        <v>1744</v>
      </c>
      <c r="P2" s="1">
        <v>1142</v>
      </c>
      <c r="Q2" s="1">
        <v>783</v>
      </c>
      <c r="R2" s="1">
        <v>512</v>
      </c>
      <c r="S2" s="1">
        <v>425</v>
      </c>
      <c r="T2" s="1">
        <v>433</v>
      </c>
      <c r="U2" s="1">
        <v>468</v>
      </c>
    </row>
    <row r="3" spans="1:21" ht="33">
      <c r="A3" s="15" t="s">
        <v>10</v>
      </c>
      <c r="B3" s="1">
        <v>1</v>
      </c>
      <c r="C3" s="1">
        <v>8</v>
      </c>
      <c r="D3" s="1">
        <v>35</v>
      </c>
      <c r="E3" s="1">
        <v>86</v>
      </c>
      <c r="F3" s="1">
        <f>123+5</f>
        <v>128</v>
      </c>
      <c r="G3" s="1">
        <v>133</v>
      </c>
      <c r="H3" s="1">
        <v>129</v>
      </c>
      <c r="I3" s="1">
        <v>107</v>
      </c>
      <c r="J3" s="1">
        <v>128</v>
      </c>
      <c r="K3" s="1">
        <v>140</v>
      </c>
      <c r="L3" s="1">
        <v>157</v>
      </c>
      <c r="M3" s="1">
        <v>146</v>
      </c>
      <c r="N3" s="1">
        <v>121</v>
      </c>
      <c r="O3" s="1">
        <v>107</v>
      </c>
      <c r="P3" s="1">
        <v>78</v>
      </c>
      <c r="Q3" s="1">
        <v>57</v>
      </c>
      <c r="R3" s="1">
        <v>52</v>
      </c>
      <c r="S3" s="1">
        <v>53</v>
      </c>
      <c r="T3" s="234">
        <v>55</v>
      </c>
      <c r="U3" s="1">
        <v>56</v>
      </c>
    </row>
    <row r="4" ht="16.5" thickBot="1"/>
    <row r="5" spans="1:13" ht="16.5">
      <c r="A5" s="3" t="s">
        <v>45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  <c r="H5" s="18" t="s">
        <v>40</v>
      </c>
      <c r="I5" s="18" t="s">
        <v>41</v>
      </c>
      <c r="J5" s="18" t="s">
        <v>42</v>
      </c>
      <c r="K5" s="18" t="s">
        <v>43</v>
      </c>
      <c r="L5" s="18" t="s">
        <v>44</v>
      </c>
      <c r="M5" s="18" t="s">
        <v>11</v>
      </c>
    </row>
    <row r="6" spans="1:13" ht="16.5">
      <c r="A6" s="17" t="s">
        <v>27</v>
      </c>
      <c r="B6" s="4">
        <v>0.020278</v>
      </c>
      <c r="C6" s="4">
        <v>0.018906</v>
      </c>
      <c r="D6" s="4">
        <v>0.017317</v>
      </c>
      <c r="E6" s="4">
        <v>0.018481</v>
      </c>
      <c r="F6" s="4">
        <v>0.022499</v>
      </c>
      <c r="G6" s="4">
        <v>0.023319</v>
      </c>
      <c r="H6" s="4">
        <v>0.022478</v>
      </c>
      <c r="I6" s="4">
        <v>0.022252</v>
      </c>
      <c r="J6" s="4">
        <v>0.021946</v>
      </c>
      <c r="K6" s="4">
        <v>0.022923</v>
      </c>
      <c r="L6" s="4">
        <v>0.022251</v>
      </c>
      <c r="M6" s="5">
        <v>0.019446</v>
      </c>
    </row>
    <row r="7" spans="1:13" s="2" customFormat="1" ht="16.5">
      <c r="A7" s="6" t="s">
        <v>28</v>
      </c>
      <c r="B7" s="4">
        <v>0.026265</v>
      </c>
      <c r="C7" s="4">
        <v>0.026966</v>
      </c>
      <c r="D7" s="4">
        <v>0.023553</v>
      </c>
      <c r="E7" s="4">
        <v>0.024028</v>
      </c>
      <c r="F7" s="4">
        <v>0.026903</v>
      </c>
      <c r="G7" s="4">
        <v>0.029727</v>
      </c>
      <c r="H7" s="4">
        <v>0.028544</v>
      </c>
      <c r="I7" s="4">
        <v>0.028898</v>
      </c>
      <c r="J7" s="4">
        <v>0.02676</v>
      </c>
      <c r="K7" s="4">
        <v>0.02707</v>
      </c>
      <c r="L7" s="4">
        <v>0.026704</v>
      </c>
      <c r="M7" s="5">
        <v>0.024366</v>
      </c>
    </row>
    <row r="8" spans="1:13" s="2" customFormat="1" ht="17.25" thickBot="1">
      <c r="A8" s="7" t="s">
        <v>29</v>
      </c>
      <c r="B8" s="8">
        <v>0.029842</v>
      </c>
      <c r="C8" s="8">
        <v>0.029659</v>
      </c>
      <c r="D8" s="8">
        <v>0.028913</v>
      </c>
      <c r="E8" s="8">
        <v>0.029401</v>
      </c>
      <c r="F8" s="8">
        <v>0.03149</v>
      </c>
      <c r="G8" s="8">
        <v>0.0333</v>
      </c>
      <c r="H8" s="8">
        <v>0.032404</v>
      </c>
      <c r="I8" s="8">
        <v>0.032092</v>
      </c>
      <c r="J8" s="8">
        <v>0.031565</v>
      </c>
      <c r="K8" s="8">
        <v>0.031457</v>
      </c>
      <c r="L8" s="8">
        <v>0.030772</v>
      </c>
      <c r="M8" s="9">
        <v>0.027353</v>
      </c>
    </row>
    <row r="11" spans="1:5" s="11" customFormat="1" ht="16.5">
      <c r="A11" s="11" t="s">
        <v>222</v>
      </c>
      <c r="E11" s="12"/>
    </row>
    <row r="12" spans="1:13" s="11" customFormat="1" ht="16.5">
      <c r="A12" s="13" t="s">
        <v>104</v>
      </c>
      <c r="B12" s="226" t="s">
        <v>73</v>
      </c>
      <c r="C12" s="226" t="s">
        <v>105</v>
      </c>
      <c r="D12" s="226" t="s">
        <v>106</v>
      </c>
      <c r="E12" s="226" t="s">
        <v>107</v>
      </c>
      <c r="F12" s="226" t="s">
        <v>108</v>
      </c>
      <c r="G12" s="226" t="s">
        <v>109</v>
      </c>
      <c r="H12" s="226" t="s">
        <v>110</v>
      </c>
      <c r="I12" s="226" t="s">
        <v>111</v>
      </c>
      <c r="J12" s="226" t="s">
        <v>112</v>
      </c>
      <c r="K12" s="226" t="s">
        <v>113</v>
      </c>
      <c r="L12" s="226" t="s">
        <v>114</v>
      </c>
      <c r="M12" s="226" t="s">
        <v>115</v>
      </c>
    </row>
    <row r="13" spans="1:13" s="11" customFormat="1" ht="16.5">
      <c r="A13" s="13" t="s">
        <v>0</v>
      </c>
      <c r="B13" s="206">
        <v>994.705049561</v>
      </c>
      <c r="C13" s="206">
        <v>438.094891227</v>
      </c>
      <c r="D13" s="206">
        <v>778.470397221</v>
      </c>
      <c r="E13" s="206">
        <v>851.780818061</v>
      </c>
      <c r="F13" s="206">
        <v>987.090177169</v>
      </c>
      <c r="G13" s="206">
        <v>653.167431136</v>
      </c>
      <c r="H13" s="206">
        <v>642.599700324</v>
      </c>
      <c r="I13" s="206">
        <v>424.290100732</v>
      </c>
      <c r="J13" s="206">
        <v>523.276123985</v>
      </c>
      <c r="K13" s="206">
        <v>630.851390555</v>
      </c>
      <c r="L13" s="206">
        <v>648.167708446</v>
      </c>
      <c r="M13" s="206">
        <v>359.103208694</v>
      </c>
    </row>
    <row r="14" spans="1:13" s="11" customFormat="1" ht="16.5">
      <c r="A14" s="13" t="s">
        <v>1</v>
      </c>
      <c r="B14" s="206">
        <v>4774.18</v>
      </c>
      <c r="C14" s="206">
        <v>2863.56</v>
      </c>
      <c r="D14" s="206">
        <v>4052.98</v>
      </c>
      <c r="E14" s="206">
        <v>3929.7</v>
      </c>
      <c r="F14" s="206">
        <v>3934.91</v>
      </c>
      <c r="G14" s="206">
        <v>3392.89</v>
      </c>
      <c r="H14" s="206">
        <v>3813.57</v>
      </c>
      <c r="I14" s="206">
        <v>3551.04</v>
      </c>
      <c r="J14" s="206">
        <v>3179.5</v>
      </c>
      <c r="K14" s="206">
        <v>3558.6</v>
      </c>
      <c r="L14" s="206">
        <v>3427.18</v>
      </c>
      <c r="M14" s="206">
        <v>3485.34</v>
      </c>
    </row>
    <row r="15" s="11" customFormat="1" ht="16.5">
      <c r="A15" s="13" t="s">
        <v>2</v>
      </c>
    </row>
    <row r="16" spans="1:13" s="11" customFormat="1" ht="16.5">
      <c r="A16" s="13" t="s">
        <v>0</v>
      </c>
      <c r="B16" s="225">
        <v>0.99</v>
      </c>
      <c r="C16" s="225">
        <v>0.44</v>
      </c>
      <c r="D16" s="225">
        <v>0.78</v>
      </c>
      <c r="E16" s="225">
        <v>0.85</v>
      </c>
      <c r="F16" s="225">
        <v>0.99</v>
      </c>
      <c r="G16" s="225">
        <v>0.65</v>
      </c>
      <c r="H16" s="225">
        <v>0.64</v>
      </c>
      <c r="I16" s="225">
        <v>0.42</v>
      </c>
      <c r="J16" s="225">
        <v>0.52</v>
      </c>
      <c r="K16" s="225">
        <v>0.63</v>
      </c>
      <c r="L16" s="225">
        <v>0.65</v>
      </c>
      <c r="M16" s="225">
        <v>0.36</v>
      </c>
    </row>
    <row r="17" spans="1:13" s="11" customFormat="1" ht="16.5">
      <c r="A17" s="13" t="s">
        <v>1</v>
      </c>
      <c r="B17" s="225">
        <v>4.77</v>
      </c>
      <c r="C17" s="225">
        <v>2.86</v>
      </c>
      <c r="D17" s="225">
        <v>4.05</v>
      </c>
      <c r="E17" s="225">
        <v>3.93</v>
      </c>
      <c r="F17" s="225">
        <v>3.93</v>
      </c>
      <c r="G17" s="225">
        <v>3.39</v>
      </c>
      <c r="H17" s="225">
        <v>3.81</v>
      </c>
      <c r="I17" s="225">
        <v>3.55</v>
      </c>
      <c r="J17" s="225">
        <v>3.18</v>
      </c>
      <c r="K17" s="225">
        <v>3.56</v>
      </c>
      <c r="L17" s="225">
        <v>3.43</v>
      </c>
      <c r="M17" s="225">
        <v>3.49</v>
      </c>
    </row>
    <row r="18" spans="2:13" ht="15.75">
      <c r="B18" s="10">
        <v>4774184358642</v>
      </c>
      <c r="C18" s="10">
        <f aca="true" t="shared" si="0" ref="C18:C29">B18/1000000000</f>
        <v>4774.184358642</v>
      </c>
      <c r="D18" s="10">
        <f aca="true" t="shared" si="1" ref="D18:D29">C18/1000</f>
        <v>4.774184358642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2:4" ht="15.75">
      <c r="B19" s="1">
        <v>2863559772055</v>
      </c>
      <c r="C19" s="10">
        <f t="shared" si="0"/>
        <v>2863.559772055</v>
      </c>
      <c r="D19" s="10">
        <f t="shared" si="1"/>
        <v>2.863559772055</v>
      </c>
    </row>
    <row r="20" spans="2:4" ht="15.75">
      <c r="B20" s="1">
        <v>4052983229759</v>
      </c>
      <c r="C20" s="10">
        <f t="shared" si="0"/>
        <v>4052.983229759</v>
      </c>
      <c r="D20" s="10">
        <f t="shared" si="1"/>
        <v>4.0529832297590005</v>
      </c>
    </row>
    <row r="21" spans="2:4" ht="15.75">
      <c r="B21" s="1">
        <v>3929695286768</v>
      </c>
      <c r="C21" s="10">
        <f t="shared" si="0"/>
        <v>3929.695286768</v>
      </c>
      <c r="D21" s="10">
        <f t="shared" si="1"/>
        <v>3.929695286768</v>
      </c>
    </row>
    <row r="22" spans="2:4" ht="15.75">
      <c r="B22" s="1">
        <v>3934906698081</v>
      </c>
      <c r="C22" s="10">
        <f t="shared" si="0"/>
        <v>3934.906698081</v>
      </c>
      <c r="D22" s="10">
        <f t="shared" si="1"/>
        <v>3.934906698081</v>
      </c>
    </row>
    <row r="23" spans="2:4" ht="15.75">
      <c r="B23" s="1">
        <v>3392886289129</v>
      </c>
      <c r="C23" s="10">
        <f t="shared" si="0"/>
        <v>3392.886289129</v>
      </c>
      <c r="D23" s="10">
        <f t="shared" si="1"/>
        <v>3.392886289129</v>
      </c>
    </row>
    <row r="24" spans="2:4" ht="15.75">
      <c r="B24" s="1">
        <v>3813573216081</v>
      </c>
      <c r="C24" s="10">
        <f t="shared" si="0"/>
        <v>3813.573216081</v>
      </c>
      <c r="D24" s="10">
        <f t="shared" si="1"/>
        <v>3.8135732160809996</v>
      </c>
    </row>
    <row r="25" spans="2:4" ht="15.75">
      <c r="B25" s="1">
        <v>3551040786382</v>
      </c>
      <c r="C25" s="10">
        <f t="shared" si="0"/>
        <v>3551.040786382</v>
      </c>
      <c r="D25" s="10">
        <f t="shared" si="1"/>
        <v>3.551040786382</v>
      </c>
    </row>
    <row r="26" spans="2:4" ht="15.75">
      <c r="B26" s="1">
        <v>3179496552968</v>
      </c>
      <c r="C26" s="10">
        <f t="shared" si="0"/>
        <v>3179.496552968</v>
      </c>
      <c r="D26" s="10">
        <f t="shared" si="1"/>
        <v>3.1794965529679997</v>
      </c>
    </row>
    <row r="27" spans="2:4" ht="15.75">
      <c r="B27" s="1">
        <v>3558600575190</v>
      </c>
      <c r="C27" s="10">
        <f t="shared" si="0"/>
        <v>3558.60057519</v>
      </c>
      <c r="D27" s="10">
        <f t="shared" si="1"/>
        <v>3.5586005751900003</v>
      </c>
    </row>
    <row r="28" spans="2:4" ht="15.75">
      <c r="B28" s="1">
        <v>3427183313693</v>
      </c>
      <c r="C28" s="10">
        <f t="shared" si="0"/>
        <v>3427.183313693</v>
      </c>
      <c r="D28" s="10">
        <f t="shared" si="1"/>
        <v>3.427183313693</v>
      </c>
    </row>
    <row r="29" spans="2:4" ht="15.75">
      <c r="B29" s="1">
        <v>3485338320376</v>
      </c>
      <c r="C29" s="10">
        <f t="shared" si="0"/>
        <v>3485.338320376</v>
      </c>
      <c r="D29" s="10">
        <f t="shared" si="1"/>
        <v>3.485338320376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&amp;C第 &amp;P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"/>
  <sheetViews>
    <sheetView zoomScalePageLayoutView="0" workbookViewId="0" topLeftCell="D1">
      <selection activeCell="K11" sqref="K11"/>
    </sheetView>
  </sheetViews>
  <sheetFormatPr defaultColWidth="9.00390625" defaultRowHeight="16.5"/>
  <sheetData>
    <row r="1" spans="1:9" s="14" customFormat="1" ht="51" customHeight="1">
      <c r="A1" s="363" t="s">
        <v>187</v>
      </c>
      <c r="B1" s="363"/>
      <c r="C1" s="363"/>
      <c r="D1" s="363"/>
      <c r="E1" s="363"/>
      <c r="F1" s="363"/>
      <c r="G1" s="363"/>
      <c r="H1" s="363"/>
      <c r="I1" s="363"/>
    </row>
    <row r="2" ht="16.5">
      <c r="A2" s="1"/>
    </row>
  </sheetData>
  <sheetProtection/>
  <mergeCells count="1">
    <mergeCell ref="A1:I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L1:R22"/>
  <sheetViews>
    <sheetView zoomScalePageLayoutView="0" workbookViewId="0" topLeftCell="A1">
      <selection activeCell="A1" sqref="A1:K16384"/>
    </sheetView>
  </sheetViews>
  <sheetFormatPr defaultColWidth="9.00390625" defaultRowHeight="16.5"/>
  <cols>
    <col min="1" max="1" width="13.00390625" style="0" customWidth="1"/>
    <col min="2" max="2" width="17.50390625" style="0" customWidth="1"/>
    <col min="3" max="3" width="13.25390625" style="0" customWidth="1"/>
    <col min="12" max="12" width="12.75390625" style="0" customWidth="1"/>
    <col min="14" max="14" width="12.75390625" style="0" customWidth="1"/>
  </cols>
  <sheetData>
    <row r="1" spans="12:18" ht="16.5">
      <c r="L1" s="313" t="s">
        <v>194</v>
      </c>
      <c r="M1" s="314"/>
      <c r="N1" s="314"/>
      <c r="O1" s="314"/>
      <c r="P1" s="314"/>
      <c r="Q1" s="314"/>
      <c r="R1" s="314"/>
    </row>
    <row r="2" spans="12:18" ht="16.5">
      <c r="L2" s="315"/>
      <c r="M2" s="316"/>
      <c r="N2" s="316"/>
      <c r="O2" s="316"/>
      <c r="P2" s="316"/>
      <c r="Q2" s="316"/>
      <c r="R2" s="316"/>
    </row>
    <row r="3" spans="12:14" ht="132">
      <c r="L3" s="317" t="s">
        <v>94</v>
      </c>
      <c r="M3" s="318" t="s">
        <v>195</v>
      </c>
      <c r="N3" s="319" t="s">
        <v>196</v>
      </c>
    </row>
    <row r="4" spans="12:14" ht="16.5">
      <c r="L4" s="320" t="s">
        <v>197</v>
      </c>
      <c r="M4" s="321">
        <f>N4*0.001</f>
        <v>6.466666666666667</v>
      </c>
      <c r="N4" s="322">
        <v>6466.666666666667</v>
      </c>
    </row>
    <row r="5" spans="12:14" ht="16.5">
      <c r="L5" s="320" t="s">
        <v>198</v>
      </c>
      <c r="M5" s="321">
        <f aca="true" t="shared" si="0" ref="M5:M22">N5*0.001</f>
        <v>48.53333333333334</v>
      </c>
      <c r="N5" s="322">
        <v>48533.333333333336</v>
      </c>
    </row>
    <row r="6" spans="12:14" ht="16.5">
      <c r="L6" s="320" t="s">
        <v>199</v>
      </c>
      <c r="M6" s="321">
        <f t="shared" si="0"/>
        <v>10.166666666666666</v>
      </c>
      <c r="N6" s="322">
        <v>10166.666666666666</v>
      </c>
    </row>
    <row r="7" spans="12:14" ht="16.5">
      <c r="L7" s="320" t="s">
        <v>200</v>
      </c>
      <c r="M7" s="321">
        <f t="shared" si="0"/>
        <v>25.599733333333333</v>
      </c>
      <c r="N7" s="322">
        <v>25599.733333333334</v>
      </c>
    </row>
    <row r="8" spans="12:14" ht="16.5">
      <c r="L8" s="320" t="s">
        <v>201</v>
      </c>
      <c r="M8" s="321">
        <f t="shared" si="0"/>
        <v>14.033333333333335</v>
      </c>
      <c r="N8" s="322">
        <v>14033.333333333334</v>
      </c>
    </row>
    <row r="9" spans="12:14" ht="16.5">
      <c r="L9" s="320" t="s">
        <v>202</v>
      </c>
      <c r="M9" s="321">
        <f t="shared" si="0"/>
        <v>134.53220000000002</v>
      </c>
      <c r="N9" s="322">
        <v>134532.2</v>
      </c>
    </row>
    <row r="10" spans="12:14" ht="16.5">
      <c r="L10" s="320" t="s">
        <v>203</v>
      </c>
      <c r="M10" s="321">
        <f t="shared" si="0"/>
        <v>20.066</v>
      </c>
      <c r="N10" s="322">
        <v>20066</v>
      </c>
    </row>
    <row r="11" spans="12:14" ht="16.5">
      <c r="L11" s="320" t="s">
        <v>204</v>
      </c>
      <c r="M11" s="321">
        <f t="shared" si="0"/>
        <v>90.59960000000001</v>
      </c>
      <c r="N11" s="322">
        <v>90599.6</v>
      </c>
    </row>
    <row r="12" spans="12:14" ht="16.5">
      <c r="L12" s="320" t="s">
        <v>205</v>
      </c>
      <c r="M12" s="321">
        <f t="shared" si="0"/>
        <v>14.295466666666668</v>
      </c>
      <c r="N12" s="322">
        <v>14295.466666666667</v>
      </c>
    </row>
    <row r="13" spans="12:14" ht="16.5">
      <c r="L13" s="320" t="s">
        <v>206</v>
      </c>
      <c r="M13" s="321">
        <f t="shared" si="0"/>
        <v>10.033333333333335</v>
      </c>
      <c r="N13" s="322">
        <v>10033.333333333334</v>
      </c>
    </row>
    <row r="14" spans="12:14" ht="16.5">
      <c r="L14" s="320" t="s">
        <v>207</v>
      </c>
      <c r="M14" s="321">
        <f t="shared" si="0"/>
        <v>64.76466666666667</v>
      </c>
      <c r="N14" s="322">
        <v>64764.666666666664</v>
      </c>
    </row>
    <row r="15" spans="12:14" ht="16.5">
      <c r="L15" s="320" t="s">
        <v>208</v>
      </c>
      <c r="M15" s="321">
        <f t="shared" si="0"/>
        <v>26.299599999999998</v>
      </c>
      <c r="N15" s="322">
        <v>26299.6</v>
      </c>
    </row>
    <row r="16" spans="12:14" ht="16.5">
      <c r="L16" s="320" t="s">
        <v>209</v>
      </c>
      <c r="M16" s="321">
        <f t="shared" si="0"/>
        <v>10</v>
      </c>
      <c r="N16" s="322">
        <v>10000</v>
      </c>
    </row>
    <row r="17" spans="12:14" ht="16.5">
      <c r="L17" s="320" t="s">
        <v>210</v>
      </c>
      <c r="M17" s="321">
        <f t="shared" si="0"/>
        <v>12.266666666666666</v>
      </c>
      <c r="N17" s="322">
        <v>12266.666666666666</v>
      </c>
    </row>
    <row r="18" spans="12:14" ht="16.5">
      <c r="L18" s="320" t="s">
        <v>211</v>
      </c>
      <c r="M18" s="321">
        <f t="shared" si="0"/>
        <v>105.29666666666667</v>
      </c>
      <c r="N18" s="322">
        <v>105296.66666666667</v>
      </c>
    </row>
    <row r="19" spans="12:14" ht="16.5">
      <c r="L19" s="320" t="s">
        <v>212</v>
      </c>
      <c r="M19" s="321">
        <f t="shared" si="0"/>
        <v>66.96666666666667</v>
      </c>
      <c r="N19" s="322">
        <v>66966.66666666667</v>
      </c>
    </row>
    <row r="20" spans="12:14" ht="16.5">
      <c r="L20" s="320" t="s">
        <v>213</v>
      </c>
      <c r="M20" s="321">
        <f t="shared" si="0"/>
        <v>24.333333333333332</v>
      </c>
      <c r="N20" s="322">
        <v>24333.333333333332</v>
      </c>
    </row>
    <row r="21" spans="12:14" ht="16.5">
      <c r="L21" s="320" t="s">
        <v>214</v>
      </c>
      <c r="M21" s="321">
        <f t="shared" si="0"/>
        <v>20.932000000000002</v>
      </c>
      <c r="N21" s="322">
        <v>20932</v>
      </c>
    </row>
    <row r="22" spans="12:14" ht="16.5">
      <c r="L22" s="320" t="s">
        <v>215</v>
      </c>
      <c r="M22" s="321">
        <f t="shared" si="0"/>
        <v>67.1644</v>
      </c>
      <c r="N22" s="322">
        <v>67164.4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16"/>
  <sheetViews>
    <sheetView zoomScalePageLayoutView="0" workbookViewId="0" topLeftCell="A1">
      <selection activeCell="A2" sqref="A1:I16384"/>
    </sheetView>
  </sheetViews>
  <sheetFormatPr defaultColWidth="9.00390625" defaultRowHeight="16.5"/>
  <cols>
    <col min="1" max="1" width="7.25390625" style="0" customWidth="1"/>
    <col min="2" max="2" width="17.25390625" style="0" customWidth="1"/>
    <col min="3" max="3" width="17.50390625" style="0" customWidth="1"/>
    <col min="4" max="4" width="16.125" style="0" bestFit="1" customWidth="1"/>
    <col min="5" max="5" width="16.00390625" style="0" customWidth="1"/>
    <col min="11" max="13" width="11.625" style="0" customWidth="1"/>
  </cols>
  <sheetData>
    <row r="1" spans="1:15" ht="49.5" customHeight="1">
      <c r="A1" s="364" t="s">
        <v>221</v>
      </c>
      <c r="B1" s="364"/>
      <c r="C1" s="364"/>
      <c r="D1" s="364"/>
      <c r="E1" s="364"/>
      <c r="F1" s="364"/>
      <c r="G1" s="364"/>
      <c r="H1" s="364"/>
      <c r="J1" s="323" t="s">
        <v>216</v>
      </c>
      <c r="K1" s="323"/>
      <c r="L1" s="323"/>
      <c r="M1" s="323"/>
      <c r="N1" s="314"/>
      <c r="O1" s="314"/>
    </row>
    <row r="2" spans="10:14" ht="16.5" customHeight="1">
      <c r="J2" s="324" t="s">
        <v>137</v>
      </c>
      <c r="K2" s="325"/>
      <c r="L2" s="325"/>
      <c r="M2" s="325"/>
      <c r="N2" s="325"/>
    </row>
    <row r="3" spans="10:14" ht="66">
      <c r="J3" s="326" t="s">
        <v>217</v>
      </c>
      <c r="K3" s="327" t="s">
        <v>218</v>
      </c>
      <c r="L3" s="327" t="s">
        <v>219</v>
      </c>
      <c r="M3" s="328" t="s">
        <v>136</v>
      </c>
      <c r="N3" s="327" t="s">
        <v>220</v>
      </c>
    </row>
    <row r="4" spans="10:14" ht="16.5" customHeight="1">
      <c r="J4" s="329" t="s">
        <v>73</v>
      </c>
      <c r="K4" s="330">
        <v>669850.5</v>
      </c>
      <c r="L4" s="330">
        <f>M4-K4</f>
        <v>754843.8</v>
      </c>
      <c r="M4" s="330">
        <v>1424694.3</v>
      </c>
      <c r="N4" s="331">
        <v>0.4701713904519727</v>
      </c>
    </row>
    <row r="5" spans="10:14" ht="16.5" customHeight="1">
      <c r="J5" s="329" t="s">
        <v>105</v>
      </c>
      <c r="K5" s="330">
        <v>284914.52</v>
      </c>
      <c r="L5" s="330">
        <f aca="true" t="shared" si="0" ref="L5:L15">M5-K5</f>
        <v>305551.72</v>
      </c>
      <c r="M5" s="330">
        <v>590466.24</v>
      </c>
      <c r="N5" s="331">
        <v>0.48252465712518977</v>
      </c>
    </row>
    <row r="6" spans="10:14" ht="16.5" customHeight="1">
      <c r="J6" s="329" t="s">
        <v>106</v>
      </c>
      <c r="K6" s="330">
        <v>531422</v>
      </c>
      <c r="L6" s="330">
        <f t="shared" si="0"/>
        <v>580068.8500000001</v>
      </c>
      <c r="M6" s="330">
        <v>1111490.85</v>
      </c>
      <c r="N6" s="331">
        <v>0.4781163965497332</v>
      </c>
    </row>
    <row r="7" spans="10:14" ht="16.5" customHeight="1">
      <c r="J7" s="329" t="s">
        <v>107</v>
      </c>
      <c r="K7" s="330">
        <v>618365.2000000001</v>
      </c>
      <c r="L7" s="330">
        <f t="shared" si="0"/>
        <v>752759.9999999999</v>
      </c>
      <c r="M7" s="330">
        <v>1371125.2</v>
      </c>
      <c r="N7" s="331">
        <v>0.4509910546462133</v>
      </c>
    </row>
    <row r="8" spans="10:14" ht="16.5">
      <c r="J8" s="329" t="s">
        <v>108</v>
      </c>
      <c r="K8" s="330">
        <v>726947.6700000002</v>
      </c>
      <c r="L8" s="330">
        <f t="shared" si="0"/>
        <v>915948.53</v>
      </c>
      <c r="M8" s="330">
        <v>1642896.2000000002</v>
      </c>
      <c r="N8" s="331">
        <v>0.44247936662097087</v>
      </c>
    </row>
    <row r="9" spans="10:14" ht="16.5">
      <c r="J9" s="329" t="s">
        <v>109</v>
      </c>
      <c r="K9" s="330">
        <v>439210.5</v>
      </c>
      <c r="L9" s="330">
        <f t="shared" si="0"/>
        <v>471027.30000000005</v>
      </c>
      <c r="M9" s="330">
        <v>910237.8</v>
      </c>
      <c r="N9" s="331">
        <v>0.4825228088747797</v>
      </c>
    </row>
    <row r="10" spans="10:14" ht="16.5">
      <c r="J10" s="329" t="s">
        <v>110</v>
      </c>
      <c r="K10" s="330">
        <v>422465.9</v>
      </c>
      <c r="L10" s="330">
        <f t="shared" si="0"/>
        <v>465781.9999999999</v>
      </c>
      <c r="M10" s="330">
        <v>888247.8999999999</v>
      </c>
      <c r="N10" s="331">
        <v>0.47561711094391557</v>
      </c>
    </row>
    <row r="11" spans="10:14" ht="16.5">
      <c r="J11" s="329" t="s">
        <v>111</v>
      </c>
      <c r="K11" s="330">
        <v>260468.3</v>
      </c>
      <c r="L11" s="330">
        <f t="shared" si="0"/>
        <v>356300.39999999997</v>
      </c>
      <c r="M11" s="330">
        <v>616768.7</v>
      </c>
      <c r="N11" s="331">
        <v>0.422311151652151</v>
      </c>
    </row>
    <row r="12" spans="10:14" ht="16.5">
      <c r="J12" s="329" t="s">
        <v>112</v>
      </c>
      <c r="K12" s="330">
        <v>348874.13999999996</v>
      </c>
      <c r="L12" s="330">
        <f t="shared" si="0"/>
        <v>422842.26000000007</v>
      </c>
      <c r="M12" s="330">
        <v>771716.4</v>
      </c>
      <c r="N12" s="331">
        <v>0.45207558113317275</v>
      </c>
    </row>
    <row r="13" spans="10:14" ht="16.5">
      <c r="J13" s="329" t="s">
        <v>113</v>
      </c>
      <c r="K13" s="330">
        <v>469596.79999999993</v>
      </c>
      <c r="L13" s="330">
        <f t="shared" si="0"/>
        <v>502814.0000000001</v>
      </c>
      <c r="M13" s="330">
        <v>972410.8</v>
      </c>
      <c r="N13" s="331">
        <v>0.48292018147062943</v>
      </c>
    </row>
    <row r="14" spans="10:14" ht="16.5">
      <c r="J14" s="329" t="s">
        <v>114</v>
      </c>
      <c r="K14" s="330">
        <v>484837.9</v>
      </c>
      <c r="L14" s="330">
        <f t="shared" si="0"/>
        <v>469526.4</v>
      </c>
      <c r="M14" s="330">
        <v>954364.3</v>
      </c>
      <c r="N14" s="331">
        <v>0.5080218319147101</v>
      </c>
    </row>
    <row r="15" spans="10:14" ht="16.5">
      <c r="J15" s="329" t="s">
        <v>115</v>
      </c>
      <c r="K15" s="330">
        <v>198156.5</v>
      </c>
      <c r="L15" s="330">
        <f t="shared" si="0"/>
        <v>203081.7</v>
      </c>
      <c r="M15" s="330">
        <v>401238.2</v>
      </c>
      <c r="N15" s="331">
        <v>0.49386249863547393</v>
      </c>
    </row>
    <row r="16" ht="16.5">
      <c r="J16" s="332"/>
    </row>
    <row r="19" ht="24.75" customHeight="1"/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J45"/>
  <sheetViews>
    <sheetView view="pageBreakPreview" zoomScale="84" zoomScaleSheetLayoutView="84" zoomScalePageLayoutView="0" workbookViewId="0" topLeftCell="A1">
      <selection activeCell="H28" sqref="H28"/>
    </sheetView>
  </sheetViews>
  <sheetFormatPr defaultColWidth="9.00390625" defaultRowHeight="16.5"/>
  <cols>
    <col min="6" max="6" width="18.375" style="0" bestFit="1" customWidth="1"/>
    <col min="7" max="7" width="16.125" style="0" bestFit="1" customWidth="1"/>
    <col min="8" max="8" width="18.375" style="0" bestFit="1" customWidth="1"/>
    <col min="12" max="12" width="37.75390625" style="0" customWidth="1"/>
  </cols>
  <sheetData>
    <row r="1" spans="1:10" s="128" customFormat="1" ht="45.75" customHeight="1">
      <c r="A1" s="365" t="s">
        <v>189</v>
      </c>
      <c r="B1" s="365"/>
      <c r="C1" s="365"/>
      <c r="D1" s="365"/>
      <c r="E1" s="365"/>
      <c r="F1" s="365"/>
      <c r="G1" s="365"/>
      <c r="H1" s="365"/>
      <c r="I1" s="365"/>
      <c r="J1" s="365"/>
    </row>
    <row r="33" spans="5:7" ht="16.5">
      <c r="E33" t="s">
        <v>95</v>
      </c>
      <c r="F33" s="132">
        <v>2012</v>
      </c>
      <c r="G33" s="132">
        <v>2013</v>
      </c>
    </row>
    <row r="34" spans="5:8" ht="16.5">
      <c r="E34" s="45" t="s">
        <v>73</v>
      </c>
      <c r="F34" s="129">
        <v>821.059</v>
      </c>
      <c r="G34" s="129">
        <v>821.768</v>
      </c>
      <c r="H34" s="130"/>
    </row>
    <row r="35" spans="5:8" ht="16.5">
      <c r="E35" s="45" t="s">
        <v>105</v>
      </c>
      <c r="F35" s="129">
        <v>787.936</v>
      </c>
      <c r="G35" s="129">
        <v>813.938</v>
      </c>
      <c r="H35" s="130"/>
    </row>
    <row r="36" spans="5:8" ht="16.5">
      <c r="E36" s="45" t="s">
        <v>106</v>
      </c>
      <c r="F36" s="129">
        <v>826.612</v>
      </c>
      <c r="G36" s="129">
        <v>788.234</v>
      </c>
      <c r="H36" s="130"/>
    </row>
    <row r="37" spans="5:8" ht="16.5">
      <c r="E37" s="45" t="s">
        <v>107</v>
      </c>
      <c r="F37" s="129">
        <v>880.344</v>
      </c>
      <c r="G37" s="129">
        <v>765.2090000000001</v>
      </c>
      <c r="H37" s="130"/>
    </row>
    <row r="38" spans="5:8" ht="16.5">
      <c r="E38" s="45" t="s">
        <v>108</v>
      </c>
      <c r="F38" s="129">
        <v>892.067</v>
      </c>
      <c r="G38" s="129">
        <v>793.127</v>
      </c>
      <c r="H38" s="130"/>
    </row>
    <row r="39" spans="5:8" ht="16.5">
      <c r="E39" s="45" t="s">
        <v>109</v>
      </c>
      <c r="F39" s="129">
        <v>915.923</v>
      </c>
      <c r="G39" s="129">
        <v>843.703</v>
      </c>
      <c r="H39" s="130"/>
    </row>
    <row r="40" spans="5:8" ht="16.5">
      <c r="E40" s="45" t="s">
        <v>110</v>
      </c>
      <c r="F40" s="129">
        <v>884.0340000000001</v>
      </c>
      <c r="G40" s="129">
        <v>854.19</v>
      </c>
      <c r="H40" s="130"/>
    </row>
    <row r="41" spans="5:8" ht="16.5">
      <c r="E41" s="45" t="s">
        <v>111</v>
      </c>
      <c r="F41" s="129">
        <v>869.062</v>
      </c>
      <c r="G41" s="129">
        <v>856.0139999999999</v>
      </c>
      <c r="H41" s="130"/>
    </row>
    <row r="42" spans="5:8" ht="16.5">
      <c r="E42" s="45" t="s">
        <v>112</v>
      </c>
      <c r="F42" s="129">
        <v>899.316</v>
      </c>
      <c r="G42" s="129">
        <v>832.346</v>
      </c>
      <c r="H42" s="130"/>
    </row>
    <row r="43" spans="5:8" ht="16.5">
      <c r="E43" s="45" t="s">
        <v>113</v>
      </c>
      <c r="F43" s="129">
        <v>876.577</v>
      </c>
      <c r="G43" s="129">
        <v>829.569</v>
      </c>
      <c r="H43" s="130"/>
    </row>
    <row r="44" spans="5:8" ht="16.5">
      <c r="E44" s="45" t="s">
        <v>114</v>
      </c>
      <c r="F44" s="129">
        <v>886.213</v>
      </c>
      <c r="G44" s="129">
        <v>839.7719999999999</v>
      </c>
      <c r="H44" s="130"/>
    </row>
    <row r="45" spans="5:8" ht="16.5">
      <c r="E45" s="45" t="s">
        <v>115</v>
      </c>
      <c r="F45" s="129">
        <v>843.6279999999999</v>
      </c>
      <c r="G45" s="129">
        <v>836.953</v>
      </c>
      <c r="H45" s="130"/>
    </row>
  </sheetData>
  <sheetProtection/>
  <mergeCells count="1">
    <mergeCell ref="A1:J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J49"/>
  <sheetViews>
    <sheetView zoomScale="98" zoomScaleNormal="98" zoomScalePageLayoutView="0" workbookViewId="0" topLeftCell="A1">
      <selection activeCell="J39" sqref="J39"/>
    </sheetView>
  </sheetViews>
  <sheetFormatPr defaultColWidth="9.00390625" defaultRowHeight="16.5"/>
  <cols>
    <col min="10" max="10" width="14.625" style="0" customWidth="1"/>
  </cols>
  <sheetData>
    <row r="1" spans="1:10" s="131" customFormat="1" ht="46.5" customHeight="1">
      <c r="A1" s="366" t="s">
        <v>190</v>
      </c>
      <c r="B1" s="366"/>
      <c r="C1" s="366"/>
      <c r="D1" s="366"/>
      <c r="E1" s="366"/>
      <c r="F1" s="366"/>
      <c r="G1" s="366"/>
      <c r="H1" s="366"/>
      <c r="I1" s="366"/>
      <c r="J1" s="366"/>
    </row>
    <row r="34" spans="7:8" ht="16.5">
      <c r="G34" s="132">
        <v>2012</v>
      </c>
      <c r="H34" s="132">
        <v>2013</v>
      </c>
    </row>
    <row r="35" spans="6:8" ht="16.5">
      <c r="F35" s="45" t="s">
        <v>73</v>
      </c>
      <c r="G35" s="129">
        <v>143.6459</v>
      </c>
      <c r="H35" s="129">
        <v>170.7831</v>
      </c>
    </row>
    <row r="36" spans="6:8" ht="16.5">
      <c r="F36" s="45" t="s">
        <v>105</v>
      </c>
      <c r="G36" s="129">
        <v>185.22830000000002</v>
      </c>
      <c r="H36" s="129">
        <v>184.4314</v>
      </c>
    </row>
    <row r="37" spans="6:8" ht="16.5">
      <c r="F37" s="45" t="s">
        <v>106</v>
      </c>
      <c r="G37" s="129">
        <v>153.7419</v>
      </c>
      <c r="H37" s="129">
        <v>187.01330000000002</v>
      </c>
    </row>
    <row r="38" spans="6:8" ht="16.5">
      <c r="F38" s="45" t="s">
        <v>107</v>
      </c>
      <c r="G38" s="129">
        <v>177.30540000000002</v>
      </c>
      <c r="H38" s="129">
        <v>198.63320000000002</v>
      </c>
    </row>
    <row r="39" spans="6:8" ht="16.5">
      <c r="F39" s="45" t="s">
        <v>108</v>
      </c>
      <c r="G39" s="129">
        <v>172.8318</v>
      </c>
      <c r="H39" s="129">
        <v>242.15030000000002</v>
      </c>
    </row>
    <row r="40" spans="6:8" ht="16.5">
      <c r="F40" s="45" t="s">
        <v>109</v>
      </c>
      <c r="G40" s="129">
        <v>162.8725</v>
      </c>
      <c r="H40" s="129">
        <v>214.9716</v>
      </c>
    </row>
    <row r="41" spans="6:8" ht="16.5">
      <c r="F41" s="45" t="s">
        <v>110</v>
      </c>
      <c r="G41" s="129">
        <v>186.2233</v>
      </c>
      <c r="H41" s="129">
        <v>250.6653</v>
      </c>
    </row>
    <row r="42" spans="6:8" ht="16.5">
      <c r="F42" s="45" t="s">
        <v>111</v>
      </c>
      <c r="G42" s="129">
        <v>181.4877</v>
      </c>
      <c r="H42" s="129">
        <v>226.1429</v>
      </c>
    </row>
    <row r="43" spans="6:8" ht="16.5">
      <c r="F43" s="45" t="s">
        <v>112</v>
      </c>
      <c r="G43" s="129">
        <v>170.2123</v>
      </c>
      <c r="H43" s="129">
        <v>226.03889999999998</v>
      </c>
    </row>
    <row r="44" spans="6:8" ht="16.5">
      <c r="F44" s="45" t="s">
        <v>113</v>
      </c>
      <c r="G44" s="129">
        <v>186.84300000000002</v>
      </c>
      <c r="H44" s="129">
        <v>250.03979999999999</v>
      </c>
    </row>
    <row r="45" spans="6:8" ht="16.5">
      <c r="F45" s="45" t="s">
        <v>114</v>
      </c>
      <c r="G45" s="129">
        <v>178.4884</v>
      </c>
      <c r="H45" s="129">
        <v>270.28560000000004</v>
      </c>
    </row>
    <row r="46" spans="6:8" ht="16.5">
      <c r="F46" s="45" t="s">
        <v>115</v>
      </c>
      <c r="G46" s="129">
        <v>157.2724</v>
      </c>
      <c r="H46" s="129">
        <v>301.7532</v>
      </c>
    </row>
    <row r="47" ht="16.5">
      <c r="F47" s="45"/>
    </row>
    <row r="48" ht="16.5">
      <c r="F48" s="45"/>
    </row>
    <row r="49" ht="16.5">
      <c r="F49" s="45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colBreaks count="1" manualBreakCount="1">
    <brk id="10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J67"/>
  <sheetViews>
    <sheetView view="pageBreakPreview" zoomScale="98" zoomScaleSheetLayoutView="98" zoomScalePageLayoutView="0" workbookViewId="0" topLeftCell="A1">
      <selection activeCell="H26" sqref="H26"/>
    </sheetView>
  </sheetViews>
  <sheetFormatPr defaultColWidth="9.00390625" defaultRowHeight="16.5"/>
  <cols>
    <col min="3" max="3" width="9.625" style="0" bestFit="1" customWidth="1"/>
    <col min="10" max="10" width="14.75390625" style="0" customWidth="1"/>
  </cols>
  <sheetData>
    <row r="1" spans="1:10" ht="47.25" customHeight="1">
      <c r="A1" s="365" t="s">
        <v>191</v>
      </c>
      <c r="B1" s="365"/>
      <c r="C1" s="365"/>
      <c r="D1" s="365"/>
      <c r="E1" s="365"/>
      <c r="F1" s="365"/>
      <c r="G1" s="365"/>
      <c r="H1" s="365"/>
      <c r="I1" s="365"/>
      <c r="J1" s="365"/>
    </row>
    <row r="22" spans="6:7" s="260" customFormat="1" ht="16.5">
      <c r="F22" s="262">
        <v>2012</v>
      </c>
      <c r="G22" s="262">
        <v>2013</v>
      </c>
    </row>
    <row r="23" spans="5:7" s="260" customFormat="1" ht="16.5">
      <c r="E23" s="263" t="s">
        <v>73</v>
      </c>
      <c r="F23" s="260">
        <v>134</v>
      </c>
      <c r="G23" s="260">
        <v>128</v>
      </c>
    </row>
    <row r="24" spans="5:7" s="260" customFormat="1" ht="16.5">
      <c r="E24" s="263" t="s">
        <v>105</v>
      </c>
      <c r="F24" s="260">
        <v>112</v>
      </c>
      <c r="G24" s="260">
        <v>82</v>
      </c>
    </row>
    <row r="25" spans="1:7" s="260" customFormat="1" ht="16.5">
      <c r="A25" s="264"/>
      <c r="B25" s="265"/>
      <c r="C25" s="266"/>
      <c r="E25" s="263" t="s">
        <v>106</v>
      </c>
      <c r="F25" s="260">
        <v>220</v>
      </c>
      <c r="G25" s="260">
        <v>142</v>
      </c>
    </row>
    <row r="26" spans="1:7" s="260" customFormat="1" ht="16.5">
      <c r="A26" s="264"/>
      <c r="B26" s="265"/>
      <c r="E26" s="263" t="s">
        <v>107</v>
      </c>
      <c r="F26" s="260">
        <v>184</v>
      </c>
      <c r="G26" s="260">
        <v>90</v>
      </c>
    </row>
    <row r="27" spans="1:7" s="260" customFormat="1" ht="16.5">
      <c r="A27" s="267"/>
      <c r="B27" s="265"/>
      <c r="E27" s="263" t="s">
        <v>108</v>
      </c>
      <c r="F27" s="260">
        <v>116</v>
      </c>
      <c r="G27" s="260">
        <v>100</v>
      </c>
    </row>
    <row r="28" spans="1:7" s="260" customFormat="1" ht="16.5">
      <c r="A28" s="264"/>
      <c r="B28" s="265"/>
      <c r="E28" s="263" t="s">
        <v>109</v>
      </c>
      <c r="F28" s="260">
        <v>166</v>
      </c>
      <c r="G28" s="260">
        <v>84</v>
      </c>
    </row>
    <row r="29" spans="1:7" s="260" customFormat="1" ht="16.5">
      <c r="A29" s="264"/>
      <c r="B29" s="265"/>
      <c r="C29" s="266"/>
      <c r="E29" s="263" t="s">
        <v>110</v>
      </c>
      <c r="F29" s="260">
        <v>182</v>
      </c>
      <c r="G29" s="260">
        <v>52</v>
      </c>
    </row>
    <row r="30" spans="1:7" s="260" customFormat="1" ht="16.5">
      <c r="A30" s="264"/>
      <c r="B30" s="265"/>
      <c r="E30" s="263" t="s">
        <v>111</v>
      </c>
      <c r="F30" s="260">
        <v>130</v>
      </c>
      <c r="G30" s="260">
        <v>44</v>
      </c>
    </row>
    <row r="31" spans="1:7" s="260" customFormat="1" ht="16.5">
      <c r="A31" s="264"/>
      <c r="B31" s="265"/>
      <c r="E31" s="263" t="s">
        <v>112</v>
      </c>
      <c r="F31" s="260">
        <v>94</v>
      </c>
      <c r="G31" s="260">
        <v>76</v>
      </c>
    </row>
    <row r="32" spans="1:7" s="260" customFormat="1" ht="16.5">
      <c r="A32" s="264"/>
      <c r="B32" s="265"/>
      <c r="E32" s="263" t="s">
        <v>113</v>
      </c>
      <c r="F32" s="260">
        <v>138</v>
      </c>
      <c r="G32" s="260">
        <v>394</v>
      </c>
    </row>
    <row r="33" spans="1:7" s="260" customFormat="1" ht="16.5">
      <c r="A33" s="264"/>
      <c r="B33" s="265"/>
      <c r="E33" s="263" t="s">
        <v>114</v>
      </c>
      <c r="F33" s="260">
        <v>50</v>
      </c>
      <c r="G33" s="260">
        <v>340</v>
      </c>
    </row>
    <row r="34" spans="1:7" s="260" customFormat="1" ht="16.5">
      <c r="A34" s="264"/>
      <c r="B34" s="265"/>
      <c r="C34" s="266"/>
      <c r="E34" s="263" t="s">
        <v>115</v>
      </c>
      <c r="F34" s="260">
        <v>38</v>
      </c>
      <c r="G34" s="260">
        <v>42</v>
      </c>
    </row>
    <row r="35" spans="1:2" s="260" customFormat="1" ht="16.5">
      <c r="A35" s="268"/>
      <c r="B35" s="269"/>
    </row>
    <row r="36" spans="1:2" ht="16.5">
      <c r="A36" s="133"/>
      <c r="B36" s="134"/>
    </row>
    <row r="37" spans="1:2" ht="16.5">
      <c r="A37" s="133"/>
      <c r="B37" s="134"/>
    </row>
    <row r="38" spans="1:2" ht="16.5">
      <c r="A38" s="135"/>
      <c r="B38" s="134"/>
    </row>
    <row r="39" spans="1:3" ht="16.5">
      <c r="A39" s="133"/>
      <c r="B39" s="134"/>
      <c r="C39" s="130"/>
    </row>
    <row r="40" spans="1:2" ht="16.5">
      <c r="A40" s="133"/>
      <c r="B40" s="134"/>
    </row>
    <row r="41" spans="1:2" ht="16.5">
      <c r="A41" s="133"/>
      <c r="B41" s="134"/>
    </row>
    <row r="42" spans="1:2" ht="16.5">
      <c r="A42" s="133"/>
      <c r="B42" s="134"/>
    </row>
    <row r="43" spans="1:3" ht="16.5">
      <c r="A43" s="133"/>
      <c r="B43" s="134"/>
      <c r="C43" s="130"/>
    </row>
    <row r="44" spans="1:2" ht="16.5">
      <c r="A44" s="136"/>
      <c r="B44" s="137"/>
    </row>
    <row r="45" spans="1:2" ht="16.5">
      <c r="A45" s="133"/>
      <c r="B45" s="134"/>
    </row>
    <row r="46" spans="1:2" ht="16.5">
      <c r="A46" s="133"/>
      <c r="B46" s="134"/>
    </row>
    <row r="47" spans="1:2" ht="16.5">
      <c r="A47" s="133"/>
      <c r="B47" s="134"/>
    </row>
    <row r="48" spans="1:2" ht="16.5">
      <c r="A48" s="133"/>
      <c r="B48" s="134"/>
    </row>
    <row r="49" spans="1:3" ht="16.5">
      <c r="A49" s="136"/>
      <c r="B49" s="137"/>
      <c r="C49" s="130"/>
    </row>
    <row r="50" spans="1:2" ht="16.5">
      <c r="A50" s="133"/>
      <c r="B50" s="134"/>
    </row>
    <row r="51" spans="1:2" ht="16.5">
      <c r="A51" s="133"/>
      <c r="B51" s="134"/>
    </row>
    <row r="52" spans="1:2" ht="16.5">
      <c r="A52" s="133"/>
      <c r="B52" s="134"/>
    </row>
    <row r="53" spans="1:3" ht="16.5">
      <c r="A53" s="133"/>
      <c r="B53" s="134"/>
      <c r="C53" s="130"/>
    </row>
    <row r="54" spans="1:2" ht="16.5">
      <c r="A54" s="133"/>
      <c r="B54" s="134"/>
    </row>
    <row r="55" spans="1:2" ht="16.5">
      <c r="A55" s="133"/>
      <c r="B55" s="134"/>
    </row>
    <row r="56" spans="1:2" ht="16.5">
      <c r="A56" s="133"/>
      <c r="B56" s="134"/>
    </row>
    <row r="57" spans="1:3" ht="16.5">
      <c r="A57" s="133"/>
      <c r="B57" s="134"/>
      <c r="C57" s="130"/>
    </row>
    <row r="58" spans="1:2" ht="16.5">
      <c r="A58" s="133"/>
      <c r="B58" s="134"/>
    </row>
    <row r="59" spans="1:2" ht="16.5">
      <c r="A59" s="133"/>
      <c r="B59" s="134"/>
    </row>
    <row r="60" spans="1:2" ht="16.5">
      <c r="A60" s="133"/>
      <c r="B60" s="134"/>
    </row>
    <row r="61" spans="1:2" ht="16.5">
      <c r="A61" s="133"/>
      <c r="B61" s="134"/>
    </row>
    <row r="62" spans="1:2" ht="16.5">
      <c r="A62" s="133"/>
      <c r="B62" s="134"/>
    </row>
    <row r="63" spans="1:3" ht="16.5">
      <c r="A63" s="133"/>
      <c r="B63" s="134"/>
      <c r="C63" s="130"/>
    </row>
    <row r="64" spans="1:2" ht="16.5">
      <c r="A64" s="133"/>
      <c r="B64" s="134"/>
    </row>
    <row r="65" spans="1:2" ht="16.5">
      <c r="A65" s="133"/>
      <c r="B65" s="134"/>
    </row>
    <row r="66" spans="1:2" ht="16.5">
      <c r="A66" s="133"/>
      <c r="B66" s="134"/>
    </row>
    <row r="67" spans="1:3" ht="16.5">
      <c r="A67" s="133"/>
      <c r="B67" s="134"/>
      <c r="C67" s="130"/>
    </row>
  </sheetData>
  <sheetProtection/>
  <mergeCells count="1">
    <mergeCell ref="A1:J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Q129"/>
  <sheetViews>
    <sheetView view="pageBreakPreview" zoomScaleSheetLayoutView="100" zoomScalePageLayoutView="0" workbookViewId="0" topLeftCell="A1">
      <selection activeCell="H23" sqref="H23"/>
    </sheetView>
  </sheetViews>
  <sheetFormatPr defaultColWidth="9.00390625" defaultRowHeight="16.5"/>
  <cols>
    <col min="1" max="1" width="13.375" style="0" bestFit="1" customWidth="1"/>
    <col min="2" max="2" width="9.875" style="0" bestFit="1" customWidth="1"/>
    <col min="3" max="3" width="8.625" style="138" bestFit="1" customWidth="1"/>
  </cols>
  <sheetData>
    <row r="1" spans="1:8" s="128" customFormat="1" ht="45" customHeight="1">
      <c r="A1" s="365" t="s">
        <v>192</v>
      </c>
      <c r="B1" s="365"/>
      <c r="C1" s="365"/>
      <c r="D1" s="365"/>
      <c r="E1" s="365"/>
      <c r="F1" s="365"/>
      <c r="G1" s="365"/>
      <c r="H1" s="365"/>
    </row>
    <row r="18" spans="1:17" ht="57" customHeight="1">
      <c r="A18" s="367" t="s">
        <v>96</v>
      </c>
      <c r="B18" s="367"/>
      <c r="C18" s="367"/>
      <c r="D18" s="367"/>
      <c r="E18" s="367"/>
      <c r="F18" s="367"/>
      <c r="G18" s="367"/>
      <c r="H18" s="367"/>
      <c r="I18" s="367"/>
      <c r="Q18" t="s">
        <v>142</v>
      </c>
    </row>
    <row r="20" spans="3:7" s="260" customFormat="1" ht="16.5">
      <c r="C20" s="270"/>
      <c r="F20" s="262">
        <v>2012</v>
      </c>
      <c r="G20" s="262">
        <v>2013</v>
      </c>
    </row>
    <row r="21" spans="2:7" s="260" customFormat="1" ht="16.5">
      <c r="B21" s="265"/>
      <c r="C21" s="270"/>
      <c r="E21" s="263" t="s">
        <v>73</v>
      </c>
      <c r="F21" s="271">
        <v>135</v>
      </c>
      <c r="G21" s="271">
        <v>131</v>
      </c>
    </row>
    <row r="22" spans="1:7" s="260" customFormat="1" ht="16.5">
      <c r="A22" s="272"/>
      <c r="B22" s="273"/>
      <c r="C22" s="270"/>
      <c r="E22" s="263" t="s">
        <v>105</v>
      </c>
      <c r="F22" s="271">
        <v>125</v>
      </c>
      <c r="G22" s="271">
        <v>83</v>
      </c>
    </row>
    <row r="23" spans="1:7" s="260" customFormat="1" ht="16.5">
      <c r="A23" s="272"/>
      <c r="B23" s="273"/>
      <c r="C23" s="270"/>
      <c r="E23" s="263" t="s">
        <v>106</v>
      </c>
      <c r="F23" s="271">
        <v>228</v>
      </c>
      <c r="G23" s="271">
        <v>146</v>
      </c>
    </row>
    <row r="24" spans="1:7" s="260" customFormat="1" ht="16.5">
      <c r="A24" s="272"/>
      <c r="B24" s="273"/>
      <c r="C24" s="271"/>
      <c r="E24" s="263" t="s">
        <v>107</v>
      </c>
      <c r="F24" s="271">
        <v>190</v>
      </c>
      <c r="G24" s="271">
        <v>96</v>
      </c>
    </row>
    <row r="25" spans="1:7" s="260" customFormat="1" ht="16.5">
      <c r="A25" s="272"/>
      <c r="B25" s="273"/>
      <c r="C25" s="270"/>
      <c r="E25" s="263" t="s">
        <v>108</v>
      </c>
      <c r="F25" s="271">
        <v>120</v>
      </c>
      <c r="G25" s="271">
        <v>107</v>
      </c>
    </row>
    <row r="26" spans="1:7" s="260" customFormat="1" ht="16.5">
      <c r="A26" s="272"/>
      <c r="B26" s="273"/>
      <c r="C26" s="270"/>
      <c r="E26" s="263" t="s">
        <v>109</v>
      </c>
      <c r="F26" s="271">
        <v>170</v>
      </c>
      <c r="G26" s="271">
        <v>84</v>
      </c>
    </row>
    <row r="27" spans="1:7" s="260" customFormat="1" ht="16.5">
      <c r="A27" s="272"/>
      <c r="B27" s="273"/>
      <c r="C27" s="270"/>
      <c r="E27" s="263" t="s">
        <v>110</v>
      </c>
      <c r="F27" s="271">
        <v>232</v>
      </c>
      <c r="G27" s="271">
        <v>52</v>
      </c>
    </row>
    <row r="28" spans="1:7" s="260" customFormat="1" ht="16.5">
      <c r="A28" s="272"/>
      <c r="B28" s="273"/>
      <c r="C28" s="271"/>
      <c r="E28" s="263" t="s">
        <v>111</v>
      </c>
      <c r="F28" s="271">
        <v>152</v>
      </c>
      <c r="G28" s="271">
        <v>44</v>
      </c>
    </row>
    <row r="29" spans="1:7" s="260" customFormat="1" ht="16.5">
      <c r="A29" s="272"/>
      <c r="B29" s="273"/>
      <c r="C29" s="270"/>
      <c r="E29" s="263" t="s">
        <v>112</v>
      </c>
      <c r="F29" s="271">
        <v>97</v>
      </c>
      <c r="G29" s="271">
        <v>76</v>
      </c>
    </row>
    <row r="30" spans="1:7" s="260" customFormat="1" ht="16.5">
      <c r="A30" s="272"/>
      <c r="B30" s="273"/>
      <c r="C30" s="270"/>
      <c r="E30" s="263" t="s">
        <v>113</v>
      </c>
      <c r="F30" s="271">
        <v>138</v>
      </c>
      <c r="G30" s="271">
        <v>394</v>
      </c>
    </row>
    <row r="31" spans="1:7" s="260" customFormat="1" ht="16.5">
      <c r="A31" s="272"/>
      <c r="B31" s="273"/>
      <c r="C31" s="270"/>
      <c r="E31" s="263" t="s">
        <v>114</v>
      </c>
      <c r="F31" s="271">
        <v>50</v>
      </c>
      <c r="G31" s="271">
        <v>350</v>
      </c>
    </row>
    <row r="32" spans="1:7" s="260" customFormat="1" ht="16.5">
      <c r="A32" s="272"/>
      <c r="B32" s="273"/>
      <c r="C32" s="270"/>
      <c r="E32" s="263" t="s">
        <v>115</v>
      </c>
      <c r="F32" s="271">
        <v>38</v>
      </c>
      <c r="G32" s="271">
        <v>42</v>
      </c>
    </row>
    <row r="33" spans="1:3" s="260" customFormat="1" ht="16.5">
      <c r="A33" s="272"/>
      <c r="B33" s="273"/>
      <c r="C33" s="271"/>
    </row>
    <row r="34" spans="1:2" ht="16.5">
      <c r="A34" s="139"/>
      <c r="B34" s="140"/>
    </row>
    <row r="35" spans="1:2" ht="16.5">
      <c r="A35" s="139"/>
      <c r="B35" s="140"/>
    </row>
    <row r="36" spans="1:2" ht="16.5">
      <c r="A36" s="139"/>
      <c r="B36" s="140"/>
    </row>
    <row r="37" spans="1:3" ht="16.5">
      <c r="A37" s="139"/>
      <c r="B37" s="140"/>
      <c r="C37" s="64"/>
    </row>
    <row r="38" spans="1:2" ht="16.5">
      <c r="A38" s="139"/>
      <c r="B38" s="140"/>
    </row>
    <row r="39" spans="1:2" ht="16.5">
      <c r="A39" s="139"/>
      <c r="B39" s="140"/>
    </row>
    <row r="40" spans="1:2" ht="16.5">
      <c r="A40" s="139"/>
      <c r="B40" s="140"/>
    </row>
    <row r="41" spans="1:3" ht="16.5">
      <c r="A41" s="139"/>
      <c r="B41" s="141"/>
      <c r="C41" s="64"/>
    </row>
    <row r="42" spans="1:2" ht="16.5">
      <c r="A42" s="139"/>
      <c r="B42" s="141"/>
    </row>
    <row r="43" spans="1:2" ht="16.5">
      <c r="A43" s="139"/>
      <c r="B43" s="141"/>
    </row>
    <row r="44" spans="1:2" ht="16.5">
      <c r="A44" s="139"/>
      <c r="B44" s="141"/>
    </row>
    <row r="45" spans="1:2" ht="16.5">
      <c r="A45" s="139"/>
      <c r="B45" s="141"/>
    </row>
    <row r="46" spans="1:3" ht="16.5">
      <c r="A46" s="139"/>
      <c r="B46" s="141"/>
      <c r="C46" s="64"/>
    </row>
    <row r="47" spans="1:2" ht="16.5">
      <c r="A47" s="139"/>
      <c r="B47" s="141"/>
    </row>
    <row r="48" spans="1:2" ht="16.5">
      <c r="A48" s="139"/>
      <c r="B48" s="141"/>
    </row>
    <row r="49" spans="1:2" ht="16.5">
      <c r="A49" s="139"/>
      <c r="B49" s="141"/>
    </row>
    <row r="50" spans="1:3" ht="16.5">
      <c r="A50" s="139"/>
      <c r="B50" s="141"/>
      <c r="C50" s="64"/>
    </row>
    <row r="51" spans="1:2" ht="16.5">
      <c r="A51" s="139"/>
      <c r="B51" s="141"/>
    </row>
    <row r="52" spans="1:2" ht="16.5">
      <c r="A52" s="139"/>
      <c r="B52" s="141"/>
    </row>
    <row r="53" spans="1:2" ht="16.5">
      <c r="A53" s="139"/>
      <c r="B53" s="141"/>
    </row>
    <row r="54" spans="1:2" ht="16.5">
      <c r="A54" s="139"/>
      <c r="B54" s="141"/>
    </row>
    <row r="55" spans="1:3" ht="16.5">
      <c r="A55" s="139"/>
      <c r="B55" s="141"/>
      <c r="C55" s="64"/>
    </row>
    <row r="56" spans="1:2" ht="16.5">
      <c r="A56" s="139"/>
      <c r="B56" s="141"/>
    </row>
    <row r="57" spans="1:2" ht="16.5">
      <c r="A57" s="139"/>
      <c r="B57" s="141"/>
    </row>
    <row r="58" spans="1:2" ht="16.5">
      <c r="A58" s="139"/>
      <c r="B58" s="141"/>
    </row>
    <row r="59" spans="1:3" ht="16.5">
      <c r="A59" s="139"/>
      <c r="B59" s="141"/>
      <c r="C59" s="64"/>
    </row>
    <row r="60" spans="1:2" ht="16.5">
      <c r="A60" s="139"/>
      <c r="B60" s="141"/>
    </row>
    <row r="61" spans="1:2" ht="16.5">
      <c r="A61" s="139"/>
      <c r="B61" s="141"/>
    </row>
    <row r="62" spans="1:2" ht="16.5">
      <c r="A62" s="139"/>
      <c r="B62" s="141"/>
    </row>
    <row r="63" spans="1:3" ht="16.5">
      <c r="A63" s="139"/>
      <c r="B63" s="141"/>
      <c r="C63" s="64"/>
    </row>
    <row r="64" spans="1:2" ht="16.5">
      <c r="A64" s="139"/>
      <c r="B64" s="141"/>
    </row>
    <row r="65" spans="1:2" ht="16.5">
      <c r="A65" s="139"/>
      <c r="B65" s="141"/>
    </row>
    <row r="66" spans="1:2" ht="16.5">
      <c r="A66" s="139"/>
      <c r="B66" s="123"/>
    </row>
    <row r="67" spans="1:2" ht="16.5">
      <c r="A67" s="139"/>
      <c r="B67" s="141"/>
    </row>
    <row r="68" spans="1:3" ht="16.5">
      <c r="A68" s="139"/>
      <c r="B68" s="141"/>
      <c r="C68" s="64"/>
    </row>
    <row r="69" spans="1:2" ht="16.5">
      <c r="A69" s="139"/>
      <c r="B69" s="141"/>
    </row>
    <row r="70" spans="1:2" ht="16.5">
      <c r="A70" s="139"/>
      <c r="B70" s="141"/>
    </row>
    <row r="71" spans="1:2" ht="16.5">
      <c r="A71" s="139"/>
      <c r="B71" s="141"/>
    </row>
    <row r="72" spans="1:3" ht="16.5">
      <c r="A72" s="142"/>
      <c r="B72" s="143"/>
      <c r="C72" s="64"/>
    </row>
    <row r="73" spans="1:2" ht="16.5">
      <c r="A73" s="123"/>
      <c r="B73" s="123"/>
    </row>
    <row r="74" spans="1:2" ht="16.5">
      <c r="A74" s="144"/>
      <c r="B74" s="141"/>
    </row>
    <row r="75" spans="1:2" ht="16.5">
      <c r="A75" s="144"/>
      <c r="B75" s="141"/>
    </row>
    <row r="76" spans="1:2" ht="16.5">
      <c r="A76" s="144"/>
      <c r="B76" s="141"/>
    </row>
    <row r="77" spans="1:3" ht="16.5">
      <c r="A77" s="144"/>
      <c r="B77" s="141"/>
      <c r="C77" s="64"/>
    </row>
    <row r="78" spans="1:2" ht="16.5">
      <c r="A78" s="144"/>
      <c r="B78" s="141"/>
    </row>
    <row r="79" spans="1:2" ht="16.5">
      <c r="A79" s="145"/>
      <c r="B79" s="146"/>
    </row>
    <row r="80" spans="1:2" ht="16.5">
      <c r="A80" s="133"/>
      <c r="B80" s="134"/>
    </row>
    <row r="81" spans="1:3" ht="16.5">
      <c r="A81" s="133"/>
      <c r="B81" s="134"/>
      <c r="C81" s="64"/>
    </row>
    <row r="82" spans="1:2" ht="16.5">
      <c r="A82" s="136"/>
      <c r="B82" s="137"/>
    </row>
    <row r="83" spans="1:2" ht="16.5">
      <c r="A83" s="133"/>
      <c r="B83" s="134"/>
    </row>
    <row r="84" spans="1:2" ht="16.5">
      <c r="A84" s="133"/>
      <c r="B84" s="134"/>
    </row>
    <row r="85" spans="1:2" ht="16.5">
      <c r="A85" s="133"/>
      <c r="B85" s="134"/>
    </row>
    <row r="86" spans="1:2" ht="16.5">
      <c r="A86" s="133"/>
      <c r="B86" s="134"/>
    </row>
    <row r="87" spans="1:3" ht="16.5">
      <c r="A87" s="133"/>
      <c r="B87" s="134"/>
      <c r="C87" s="64"/>
    </row>
    <row r="88" spans="1:2" ht="16.5">
      <c r="A88" s="133"/>
      <c r="B88" s="134"/>
    </row>
    <row r="89" spans="1:2" ht="16.5">
      <c r="A89" s="135"/>
      <c r="B89" s="134"/>
    </row>
    <row r="90" spans="1:2" ht="16.5">
      <c r="A90" s="133"/>
      <c r="B90" s="134"/>
    </row>
    <row r="91" spans="1:3" ht="16.5">
      <c r="A91" s="133"/>
      <c r="B91" s="134"/>
      <c r="C91" s="64"/>
    </row>
    <row r="92" spans="1:2" ht="16.5">
      <c r="A92" s="133"/>
      <c r="B92" s="134"/>
    </row>
    <row r="93" spans="1:2" ht="16.5">
      <c r="A93" s="133"/>
      <c r="B93" s="134"/>
    </row>
    <row r="94" spans="1:2" ht="16.5">
      <c r="A94" s="133"/>
      <c r="B94" s="134"/>
    </row>
    <row r="95" spans="1:2" ht="16.5">
      <c r="A95" s="133"/>
      <c r="B95" s="134"/>
    </row>
    <row r="96" spans="1:3" ht="16.5">
      <c r="A96" s="133"/>
      <c r="B96" s="134"/>
      <c r="C96" s="64"/>
    </row>
    <row r="97" spans="1:2" ht="16.5">
      <c r="A97" s="136"/>
      <c r="B97" s="137"/>
    </row>
    <row r="98" spans="1:2" ht="16.5">
      <c r="A98" s="133"/>
      <c r="B98" s="134"/>
    </row>
    <row r="99" spans="1:2" ht="16.5">
      <c r="A99" s="133"/>
      <c r="B99" s="134"/>
    </row>
    <row r="100" spans="1:2" ht="16.5">
      <c r="A100" s="135"/>
      <c r="B100" s="134"/>
    </row>
    <row r="101" spans="1:3" ht="16.5">
      <c r="A101" s="133"/>
      <c r="B101" s="134"/>
      <c r="C101" s="64"/>
    </row>
    <row r="102" spans="1:2" ht="16.5">
      <c r="A102" s="133"/>
      <c r="B102" s="134"/>
    </row>
    <row r="103" spans="1:2" ht="16.5">
      <c r="A103" s="133"/>
      <c r="B103" s="134"/>
    </row>
    <row r="104" spans="1:2" ht="16.5">
      <c r="A104" s="133"/>
      <c r="B104" s="134"/>
    </row>
    <row r="105" spans="1:3" ht="16.5">
      <c r="A105" s="133"/>
      <c r="B105" s="134"/>
      <c r="C105" s="64"/>
    </row>
    <row r="106" spans="1:2" ht="16.5">
      <c r="A106" s="136"/>
      <c r="B106" s="137"/>
    </row>
    <row r="107" spans="1:2" ht="16.5">
      <c r="A107" s="133"/>
      <c r="B107" s="134"/>
    </row>
    <row r="108" spans="1:2" ht="16.5">
      <c r="A108" s="133"/>
      <c r="B108" s="134"/>
    </row>
    <row r="109" spans="1:2" ht="16.5">
      <c r="A109" s="133"/>
      <c r="B109" s="134"/>
    </row>
    <row r="110" spans="1:2" ht="16.5">
      <c r="A110" s="133"/>
      <c r="B110" s="134"/>
    </row>
    <row r="111" spans="1:3" ht="16.5">
      <c r="A111" s="136"/>
      <c r="B111" s="137"/>
      <c r="C111" s="64"/>
    </row>
    <row r="112" spans="1:2" ht="16.5">
      <c r="A112" s="133"/>
      <c r="B112" s="134"/>
    </row>
    <row r="113" spans="1:2" ht="16.5">
      <c r="A113" s="133"/>
      <c r="B113" s="134"/>
    </row>
    <row r="114" spans="1:2" ht="16.5">
      <c r="A114" s="133"/>
      <c r="B114" s="134"/>
    </row>
    <row r="115" spans="1:3" ht="16.5">
      <c r="A115" s="133"/>
      <c r="B115" s="134"/>
      <c r="C115" s="64"/>
    </row>
    <row r="116" spans="1:2" ht="16.5">
      <c r="A116" s="133"/>
      <c r="B116" s="134"/>
    </row>
    <row r="117" spans="1:2" ht="16.5">
      <c r="A117" s="133"/>
      <c r="B117" s="134"/>
    </row>
    <row r="118" spans="1:2" ht="16.5">
      <c r="A118" s="133"/>
      <c r="B118" s="134"/>
    </row>
    <row r="119" spans="1:3" ht="16.5">
      <c r="A119" s="133"/>
      <c r="B119" s="134"/>
      <c r="C119" s="64"/>
    </row>
    <row r="120" spans="1:2" ht="16.5">
      <c r="A120" s="133"/>
      <c r="B120" s="134"/>
    </row>
    <row r="121" spans="1:2" ht="16.5">
      <c r="A121" s="133"/>
      <c r="B121" s="134"/>
    </row>
    <row r="122" spans="1:2" ht="16.5">
      <c r="A122" s="133"/>
      <c r="B122" s="134"/>
    </row>
    <row r="123" spans="1:2" ht="16.5">
      <c r="A123" s="133"/>
      <c r="B123" s="134"/>
    </row>
    <row r="124" spans="1:2" ht="16.5">
      <c r="A124" s="133"/>
      <c r="B124" s="134"/>
    </row>
    <row r="125" spans="1:3" ht="16.5">
      <c r="A125" s="133"/>
      <c r="B125" s="134"/>
      <c r="C125" s="64"/>
    </row>
    <row r="126" spans="1:2" ht="16.5">
      <c r="A126" s="133"/>
      <c r="B126" s="134"/>
    </row>
    <row r="127" spans="1:2" ht="16.5">
      <c r="A127" s="133"/>
      <c r="B127" s="134"/>
    </row>
    <row r="128" spans="1:2" ht="16.5">
      <c r="A128" s="133"/>
      <c r="B128" s="134"/>
    </row>
    <row r="129" spans="1:3" ht="16.5">
      <c r="A129" s="133"/>
      <c r="B129" s="134"/>
      <c r="C129" s="64"/>
    </row>
  </sheetData>
  <sheetProtection/>
  <mergeCells count="2">
    <mergeCell ref="A1:H1"/>
    <mergeCell ref="A18:I18"/>
  </mergeCells>
  <printOptions/>
  <pageMargins left="1" right="1" top="1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E289"/>
  <sheetViews>
    <sheetView zoomScalePageLayoutView="0" workbookViewId="0" topLeftCell="A4">
      <selection activeCell="A1" sqref="A1:D1"/>
    </sheetView>
  </sheetViews>
  <sheetFormatPr defaultColWidth="8.875" defaultRowHeight="16.5"/>
  <cols>
    <col min="1" max="1" width="16.50390625" style="88" customWidth="1"/>
    <col min="2" max="2" width="21.50390625" style="40" bestFit="1" customWidth="1"/>
    <col min="3" max="3" width="14.625" style="40" bestFit="1" customWidth="1"/>
    <col min="4" max="4" width="19.25390625" style="40" bestFit="1" customWidth="1"/>
    <col min="5" max="5" width="14.625" style="40" customWidth="1"/>
    <col min="6" max="16384" width="8.875" style="40" customWidth="1"/>
  </cols>
  <sheetData>
    <row r="1" spans="1:4" s="160" customFormat="1" ht="50.25" customHeight="1">
      <c r="A1" s="338" t="s">
        <v>155</v>
      </c>
      <c r="B1" s="338"/>
      <c r="C1" s="338"/>
      <c r="D1" s="338"/>
    </row>
    <row r="2" spans="1:4" s="110" customFormat="1" ht="15.75" customHeight="1" thickBot="1">
      <c r="A2" s="77"/>
      <c r="B2" s="78"/>
      <c r="C2" s="78"/>
      <c r="D2" s="78"/>
    </row>
    <row r="3" spans="1:5" s="163" customFormat="1" ht="63">
      <c r="A3" s="161" t="s">
        <v>49</v>
      </c>
      <c r="B3" s="228" t="s">
        <v>116</v>
      </c>
      <c r="C3" s="228" t="s">
        <v>6</v>
      </c>
      <c r="D3" s="229" t="s">
        <v>117</v>
      </c>
      <c r="E3" s="162"/>
    </row>
    <row r="4" spans="1:5" s="167" customFormat="1" ht="24.75" customHeight="1">
      <c r="A4" s="33" t="s">
        <v>143</v>
      </c>
      <c r="B4" s="230">
        <v>57688.89408203</v>
      </c>
      <c r="C4" s="231">
        <v>22</v>
      </c>
      <c r="D4" s="232">
        <f>B4/C4</f>
        <v>2622.222458274091</v>
      </c>
      <c r="E4" s="166"/>
    </row>
    <row r="5" spans="1:5" s="167" customFormat="1" ht="24.75" customHeight="1">
      <c r="A5" s="33" t="s">
        <v>144</v>
      </c>
      <c r="B5" s="164">
        <v>33016.54663282</v>
      </c>
      <c r="C5" s="165">
        <v>15</v>
      </c>
      <c r="D5" s="82">
        <f aca="true" t="shared" si="0" ref="D5:D16">B5/C5</f>
        <v>2201.1031088546665</v>
      </c>
      <c r="E5" s="166"/>
    </row>
    <row r="6" spans="1:5" s="167" customFormat="1" ht="24.75" customHeight="1">
      <c r="A6" s="33" t="s">
        <v>145</v>
      </c>
      <c r="B6" s="164">
        <v>48314.5362698</v>
      </c>
      <c r="C6" s="165">
        <v>21</v>
      </c>
      <c r="D6" s="82">
        <f t="shared" si="0"/>
        <v>2300.6922033238097</v>
      </c>
      <c r="E6" s="166"/>
    </row>
    <row r="7" spans="1:5" s="167" customFormat="1" ht="24.75" customHeight="1">
      <c r="A7" s="33" t="s">
        <v>146</v>
      </c>
      <c r="B7" s="164">
        <v>47814.76104829</v>
      </c>
      <c r="C7" s="165">
        <v>20</v>
      </c>
      <c r="D7" s="82">
        <f t="shared" si="0"/>
        <v>2390.7380524145</v>
      </c>
      <c r="E7" s="168"/>
    </row>
    <row r="8" spans="1:5" s="167" customFormat="1" ht="24.75" customHeight="1">
      <c r="A8" s="33" t="s">
        <v>147</v>
      </c>
      <c r="B8" s="164">
        <v>49219.9687525</v>
      </c>
      <c r="C8" s="165">
        <v>22</v>
      </c>
      <c r="D8" s="82">
        <f t="shared" si="0"/>
        <v>2237.271306931818</v>
      </c>
      <c r="E8" s="168"/>
    </row>
    <row r="9" spans="1:5" s="167" customFormat="1" ht="24.75" customHeight="1">
      <c r="A9" s="33" t="s">
        <v>148</v>
      </c>
      <c r="B9" s="164">
        <v>40460.53720265</v>
      </c>
      <c r="C9" s="165">
        <v>19</v>
      </c>
      <c r="D9" s="82">
        <f t="shared" si="0"/>
        <v>2129.5019580342105</v>
      </c>
      <c r="E9" s="168"/>
    </row>
    <row r="10" spans="1:5" s="167" customFormat="1" ht="24.75" customHeight="1">
      <c r="A10" s="33" t="s">
        <v>149</v>
      </c>
      <c r="B10" s="164">
        <v>44561.72916405</v>
      </c>
      <c r="C10" s="165">
        <v>23</v>
      </c>
      <c r="D10" s="82">
        <f t="shared" si="0"/>
        <v>1937.466485393478</v>
      </c>
      <c r="E10" s="168"/>
    </row>
    <row r="11" spans="1:5" s="167" customFormat="1" ht="24.75" customHeight="1">
      <c r="A11" s="33" t="s">
        <v>150</v>
      </c>
      <c r="B11" s="164">
        <v>39753.30887114</v>
      </c>
      <c r="C11" s="165">
        <v>21</v>
      </c>
      <c r="D11" s="82">
        <f t="shared" si="0"/>
        <v>1893.0147081495238</v>
      </c>
      <c r="E11" s="168"/>
    </row>
    <row r="12" spans="1:5" s="167" customFormat="1" ht="24.75" customHeight="1">
      <c r="A12" s="33" t="s">
        <v>151</v>
      </c>
      <c r="B12" s="164">
        <v>37027.72676953</v>
      </c>
      <c r="C12" s="165">
        <v>20</v>
      </c>
      <c r="D12" s="82">
        <f t="shared" si="0"/>
        <v>1851.3863384765002</v>
      </c>
      <c r="E12" s="168"/>
    </row>
    <row r="13" spans="1:5" s="167" customFormat="1" ht="24.75" customHeight="1">
      <c r="A13" s="33" t="s">
        <v>152</v>
      </c>
      <c r="B13" s="164">
        <v>41894.51965745</v>
      </c>
      <c r="C13" s="165">
        <v>22</v>
      </c>
      <c r="D13" s="82">
        <f t="shared" si="0"/>
        <v>1904.2963480659091</v>
      </c>
      <c r="E13" s="168"/>
    </row>
    <row r="14" spans="1:5" s="167" customFormat="1" ht="24.75" customHeight="1">
      <c r="A14" s="33" t="s">
        <v>153</v>
      </c>
      <c r="B14" s="164">
        <v>40753.51022139</v>
      </c>
      <c r="C14" s="165">
        <v>21</v>
      </c>
      <c r="D14" s="82">
        <f t="shared" si="0"/>
        <v>1940.6433438757144</v>
      </c>
      <c r="E14" s="168"/>
    </row>
    <row r="15" spans="1:5" s="167" customFormat="1" ht="24.75" customHeight="1" thickBot="1">
      <c r="A15" s="33" t="s">
        <v>154</v>
      </c>
      <c r="B15" s="169">
        <v>38444.4152907</v>
      </c>
      <c r="C15" s="170">
        <v>22</v>
      </c>
      <c r="D15" s="82">
        <f t="shared" si="0"/>
        <v>1747.4734223045455</v>
      </c>
      <c r="E15" s="166"/>
    </row>
    <row r="16" spans="1:5" s="174" customFormat="1" ht="39.75" customHeight="1" thickBot="1">
      <c r="A16" s="117" t="s">
        <v>7</v>
      </c>
      <c r="B16" s="171">
        <f>SUM(B4:B15)</f>
        <v>518950.45396235003</v>
      </c>
      <c r="C16" s="227">
        <f>SUM(C4:C15)</f>
        <v>248</v>
      </c>
      <c r="D16" s="172">
        <f t="shared" si="0"/>
        <v>2092.5421530739923</v>
      </c>
      <c r="E16" s="173"/>
    </row>
    <row r="17" spans="1:5" s="110" customFormat="1" ht="22.5" customHeight="1">
      <c r="A17" s="77" t="s">
        <v>47</v>
      </c>
      <c r="B17" s="175"/>
      <c r="E17" s="175"/>
    </row>
    <row r="18" spans="1:5" s="110" customFormat="1" ht="16.5">
      <c r="A18" s="176" t="s">
        <v>46</v>
      </c>
      <c r="E18" s="175"/>
    </row>
    <row r="19" ht="15.75">
      <c r="E19" s="177"/>
    </row>
    <row r="20" ht="15.75">
      <c r="E20" s="177"/>
    </row>
    <row r="21" ht="15.75">
      <c r="E21" s="177"/>
    </row>
    <row r="22" ht="15.75">
      <c r="E22" s="177"/>
    </row>
    <row r="23" ht="15.75">
      <c r="E23" s="177"/>
    </row>
    <row r="24" ht="15.75">
      <c r="E24" s="177"/>
    </row>
    <row r="25" ht="15.75">
      <c r="E25" s="177"/>
    </row>
    <row r="26" ht="15.75">
      <c r="E26" s="177"/>
    </row>
    <row r="27" ht="15.75">
      <c r="E27" s="177"/>
    </row>
    <row r="28" ht="15.75">
      <c r="E28" s="177"/>
    </row>
    <row r="29" ht="15.75">
      <c r="E29" s="177"/>
    </row>
    <row r="30" ht="15.75">
      <c r="E30" s="177"/>
    </row>
    <row r="31" ht="15.75">
      <c r="E31" s="177"/>
    </row>
    <row r="32" ht="15.75">
      <c r="E32" s="177"/>
    </row>
    <row r="33" ht="15.75">
      <c r="E33" s="177"/>
    </row>
    <row r="34" ht="15.75">
      <c r="E34" s="177"/>
    </row>
    <row r="35" ht="15.75">
      <c r="E35" s="177"/>
    </row>
    <row r="36" ht="15.75">
      <c r="E36" s="177"/>
    </row>
    <row r="37" ht="15.75">
      <c r="E37" s="177"/>
    </row>
    <row r="38" ht="15.75">
      <c r="E38" s="177"/>
    </row>
    <row r="39" ht="15.75">
      <c r="E39" s="177"/>
    </row>
    <row r="40" ht="15.75">
      <c r="E40" s="177"/>
    </row>
    <row r="41" ht="15.75">
      <c r="E41" s="177"/>
    </row>
    <row r="42" ht="15.75">
      <c r="E42" s="177"/>
    </row>
    <row r="43" ht="15.75">
      <c r="E43" s="177"/>
    </row>
    <row r="44" ht="15.75">
      <c r="E44" s="177"/>
    </row>
    <row r="45" ht="15.75">
      <c r="E45" s="177"/>
    </row>
    <row r="46" ht="15.75">
      <c r="E46" s="177"/>
    </row>
    <row r="47" ht="15.75">
      <c r="E47" s="177"/>
    </row>
    <row r="48" ht="15.75">
      <c r="E48" s="177"/>
    </row>
    <row r="49" ht="15.75">
      <c r="E49" s="177"/>
    </row>
    <row r="50" ht="15.75">
      <c r="E50" s="177"/>
    </row>
    <row r="51" ht="15.75">
      <c r="E51" s="177"/>
    </row>
    <row r="52" ht="15.75">
      <c r="E52" s="177"/>
    </row>
    <row r="53" ht="15.75">
      <c r="E53" s="177"/>
    </row>
    <row r="54" ht="15.75">
      <c r="E54" s="177"/>
    </row>
    <row r="55" ht="15.75">
      <c r="E55" s="177"/>
    </row>
    <row r="56" ht="15.75">
      <c r="E56" s="177"/>
    </row>
    <row r="57" ht="15.75">
      <c r="E57" s="177"/>
    </row>
    <row r="58" ht="15.75">
      <c r="E58" s="177"/>
    </row>
    <row r="59" ht="15.75">
      <c r="E59" s="177"/>
    </row>
    <row r="60" ht="15.75">
      <c r="E60" s="177"/>
    </row>
    <row r="61" ht="15.75">
      <c r="E61" s="177"/>
    </row>
    <row r="62" ht="15.75">
      <c r="E62" s="177"/>
    </row>
    <row r="63" ht="15.75">
      <c r="E63" s="177"/>
    </row>
    <row r="64" ht="15.75">
      <c r="E64" s="177"/>
    </row>
    <row r="65" ht="15.75">
      <c r="E65" s="177"/>
    </row>
    <row r="66" ht="15.75">
      <c r="E66" s="177"/>
    </row>
    <row r="67" ht="15.75">
      <c r="E67" s="177"/>
    </row>
    <row r="68" ht="15.75">
      <c r="E68" s="177"/>
    </row>
    <row r="69" ht="15.75">
      <c r="E69" s="177"/>
    </row>
    <row r="70" ht="15.75">
      <c r="E70" s="177"/>
    </row>
    <row r="71" ht="15.75">
      <c r="E71" s="177"/>
    </row>
    <row r="72" ht="15.75">
      <c r="E72" s="177"/>
    </row>
    <row r="73" ht="15.75">
      <c r="E73" s="177"/>
    </row>
    <row r="74" ht="15.75">
      <c r="E74" s="177"/>
    </row>
    <row r="75" ht="15.75">
      <c r="E75" s="177"/>
    </row>
    <row r="76" ht="15.75">
      <c r="E76" s="177"/>
    </row>
    <row r="77" ht="15.75">
      <c r="E77" s="177"/>
    </row>
    <row r="78" ht="15.75">
      <c r="E78" s="177"/>
    </row>
    <row r="79" ht="15.75">
      <c r="E79" s="177"/>
    </row>
    <row r="80" ht="15.75">
      <c r="E80" s="177"/>
    </row>
    <row r="81" ht="15.75">
      <c r="E81" s="177"/>
    </row>
    <row r="82" ht="15.75">
      <c r="E82" s="177"/>
    </row>
    <row r="83" ht="15.75">
      <c r="E83" s="177"/>
    </row>
    <row r="84" ht="15.75">
      <c r="E84" s="177"/>
    </row>
    <row r="85" ht="15.75">
      <c r="E85" s="177"/>
    </row>
    <row r="86" ht="15.75">
      <c r="E86" s="177"/>
    </row>
    <row r="87" ht="15.75">
      <c r="E87" s="177"/>
    </row>
    <row r="88" ht="15.75">
      <c r="E88" s="177"/>
    </row>
    <row r="89" ht="15.75">
      <c r="E89" s="177"/>
    </row>
    <row r="90" ht="15.75">
      <c r="E90" s="177"/>
    </row>
    <row r="91" ht="15.75">
      <c r="E91" s="177"/>
    </row>
    <row r="92" ht="15.75">
      <c r="E92" s="177"/>
    </row>
    <row r="93" ht="15.75">
      <c r="E93" s="177"/>
    </row>
    <row r="94" ht="15.75">
      <c r="E94" s="177"/>
    </row>
    <row r="95" ht="15.75">
      <c r="E95" s="177"/>
    </row>
    <row r="96" ht="15.75">
      <c r="E96" s="177"/>
    </row>
    <row r="97" ht="15.75">
      <c r="E97" s="177"/>
    </row>
    <row r="98" ht="15.75">
      <c r="E98" s="177"/>
    </row>
    <row r="99" ht="15.75">
      <c r="E99" s="177"/>
    </row>
    <row r="100" ht="15.75">
      <c r="E100" s="177"/>
    </row>
    <row r="101" ht="15.75">
      <c r="E101" s="177"/>
    </row>
    <row r="102" ht="15.75">
      <c r="E102" s="177"/>
    </row>
    <row r="103" ht="15.75">
      <c r="E103" s="177"/>
    </row>
    <row r="104" ht="15.75">
      <c r="E104" s="177"/>
    </row>
    <row r="105" ht="15.75">
      <c r="E105" s="177"/>
    </row>
    <row r="106" ht="15.75">
      <c r="E106" s="177"/>
    </row>
    <row r="107" ht="15.75">
      <c r="E107" s="177"/>
    </row>
    <row r="108" ht="15.75">
      <c r="E108" s="177"/>
    </row>
    <row r="109" ht="15.75">
      <c r="E109" s="177"/>
    </row>
    <row r="110" ht="15.75">
      <c r="E110" s="177"/>
    </row>
    <row r="111" ht="15.75">
      <c r="E111" s="177"/>
    </row>
    <row r="112" ht="15.75">
      <c r="E112" s="177"/>
    </row>
    <row r="113" ht="15.75">
      <c r="E113" s="177"/>
    </row>
    <row r="114" ht="15.75">
      <c r="E114" s="177"/>
    </row>
    <row r="115" ht="15.75">
      <c r="E115" s="177"/>
    </row>
    <row r="116" ht="15.75">
      <c r="E116" s="177"/>
    </row>
    <row r="117" ht="15.75">
      <c r="E117" s="177"/>
    </row>
    <row r="118" ht="15.75">
      <c r="E118" s="177"/>
    </row>
    <row r="119" ht="15.75">
      <c r="E119" s="177"/>
    </row>
    <row r="120" ht="15.75">
      <c r="E120" s="177"/>
    </row>
    <row r="121" ht="15.75">
      <c r="E121" s="177"/>
    </row>
    <row r="122" ht="15.75">
      <c r="E122" s="177"/>
    </row>
    <row r="123" ht="15.75">
      <c r="E123" s="177"/>
    </row>
    <row r="124" ht="15.75">
      <c r="E124" s="177"/>
    </row>
    <row r="125" ht="15.75">
      <c r="E125" s="177"/>
    </row>
    <row r="126" ht="15.75">
      <c r="E126" s="177"/>
    </row>
    <row r="127" ht="15.75">
      <c r="E127" s="177"/>
    </row>
    <row r="128" ht="15.75">
      <c r="E128" s="177"/>
    </row>
    <row r="129" ht="15.75">
      <c r="E129" s="177"/>
    </row>
    <row r="130" ht="15.75">
      <c r="E130" s="177"/>
    </row>
    <row r="131" ht="15.75">
      <c r="E131" s="177"/>
    </row>
    <row r="132" ht="15.75">
      <c r="E132" s="177"/>
    </row>
    <row r="133" ht="15.75">
      <c r="E133" s="177"/>
    </row>
    <row r="134" ht="15.75">
      <c r="E134" s="177"/>
    </row>
    <row r="135" ht="15.75">
      <c r="E135" s="177"/>
    </row>
    <row r="136" ht="15.75">
      <c r="E136" s="177"/>
    </row>
    <row r="137" ht="15.75">
      <c r="E137" s="177"/>
    </row>
    <row r="138" ht="15.75">
      <c r="E138" s="177"/>
    </row>
    <row r="139" ht="15.75">
      <c r="E139" s="177"/>
    </row>
    <row r="140" ht="15.75">
      <c r="E140" s="177"/>
    </row>
    <row r="141" ht="15.75">
      <c r="E141" s="177"/>
    </row>
    <row r="142" ht="15.75">
      <c r="E142" s="177"/>
    </row>
    <row r="143" ht="15.75">
      <c r="E143" s="177"/>
    </row>
    <row r="144" ht="15.75">
      <c r="E144" s="177"/>
    </row>
    <row r="145" ht="15.75">
      <c r="E145" s="177"/>
    </row>
    <row r="146" ht="15.75">
      <c r="E146" s="177"/>
    </row>
    <row r="147" ht="15.75">
      <c r="E147" s="177"/>
    </row>
    <row r="148" ht="15.75">
      <c r="E148" s="177"/>
    </row>
    <row r="149" ht="15.75">
      <c r="E149" s="177"/>
    </row>
    <row r="150" ht="15.75">
      <c r="E150" s="177"/>
    </row>
    <row r="151" ht="15.75">
      <c r="E151" s="177"/>
    </row>
    <row r="152" ht="15.75">
      <c r="E152" s="177"/>
    </row>
    <row r="153" ht="15.75">
      <c r="E153" s="177"/>
    </row>
    <row r="154" ht="15.75">
      <c r="E154" s="177"/>
    </row>
    <row r="155" ht="15.75">
      <c r="E155" s="177"/>
    </row>
    <row r="156" ht="15.75">
      <c r="E156" s="177"/>
    </row>
    <row r="157" ht="15.75">
      <c r="E157" s="177"/>
    </row>
    <row r="158" ht="15.75">
      <c r="E158" s="177"/>
    </row>
    <row r="159" ht="15.75">
      <c r="E159" s="177"/>
    </row>
    <row r="160" ht="15.75">
      <c r="E160" s="177"/>
    </row>
    <row r="161" ht="15.75">
      <c r="E161" s="177"/>
    </row>
    <row r="162" ht="15.75">
      <c r="E162" s="177"/>
    </row>
    <row r="163" ht="15.75">
      <c r="E163" s="177"/>
    </row>
    <row r="164" ht="15.75">
      <c r="E164" s="177"/>
    </row>
    <row r="165" ht="15.75">
      <c r="E165" s="177"/>
    </row>
    <row r="166" ht="15.75">
      <c r="E166" s="177"/>
    </row>
    <row r="167" ht="15.75">
      <c r="E167" s="177"/>
    </row>
    <row r="168" ht="15.75">
      <c r="E168" s="177"/>
    </row>
    <row r="169" ht="15.75">
      <c r="E169" s="177"/>
    </row>
    <row r="170" ht="15.75">
      <c r="E170" s="177"/>
    </row>
    <row r="171" ht="15.75">
      <c r="E171" s="177"/>
    </row>
    <row r="172" ht="15.75">
      <c r="E172" s="177"/>
    </row>
    <row r="173" ht="15.75">
      <c r="E173" s="177"/>
    </row>
    <row r="174" ht="15.75">
      <c r="E174" s="177"/>
    </row>
    <row r="175" ht="15.75">
      <c r="E175" s="177"/>
    </row>
    <row r="176" ht="15.75">
      <c r="E176" s="177"/>
    </row>
    <row r="177" ht="15.75">
      <c r="E177" s="177"/>
    </row>
    <row r="178" ht="15.75">
      <c r="E178" s="177"/>
    </row>
    <row r="179" ht="15.75">
      <c r="E179" s="177"/>
    </row>
    <row r="180" ht="15.75">
      <c r="E180" s="177"/>
    </row>
    <row r="181" ht="15.75">
      <c r="E181" s="177"/>
    </row>
    <row r="182" ht="15.75">
      <c r="E182" s="177"/>
    </row>
    <row r="183" ht="15.75">
      <c r="E183" s="177"/>
    </row>
    <row r="184" ht="15.75">
      <c r="E184" s="177"/>
    </row>
    <row r="185" ht="15.75">
      <c r="E185" s="177"/>
    </row>
    <row r="186" ht="15.75">
      <c r="E186" s="177"/>
    </row>
    <row r="187" ht="15.75">
      <c r="E187" s="177"/>
    </row>
    <row r="188" ht="15.75">
      <c r="E188" s="177"/>
    </row>
    <row r="189" ht="15.75">
      <c r="E189" s="177"/>
    </row>
    <row r="190" ht="15.75">
      <c r="E190" s="177"/>
    </row>
    <row r="191" ht="15.75">
      <c r="E191" s="177"/>
    </row>
    <row r="192" ht="15.75">
      <c r="E192" s="177"/>
    </row>
    <row r="193" ht="15.75">
      <c r="E193" s="177"/>
    </row>
    <row r="194" ht="15.75">
      <c r="E194" s="177"/>
    </row>
    <row r="195" ht="15.75">
      <c r="E195" s="177"/>
    </row>
    <row r="196" ht="15.75">
      <c r="E196" s="177"/>
    </row>
    <row r="197" ht="15.75">
      <c r="E197" s="177"/>
    </row>
    <row r="198" ht="15.75">
      <c r="E198" s="177"/>
    </row>
    <row r="199" ht="15.75">
      <c r="E199" s="177"/>
    </row>
    <row r="200" ht="15.75">
      <c r="E200" s="177"/>
    </row>
    <row r="201" ht="15.75">
      <c r="E201" s="177"/>
    </row>
    <row r="202" ht="15.75">
      <c r="E202" s="177"/>
    </row>
    <row r="203" ht="15.75">
      <c r="E203" s="177"/>
    </row>
    <row r="204" ht="15.75">
      <c r="E204" s="177"/>
    </row>
    <row r="205" ht="15.75">
      <c r="E205" s="177"/>
    </row>
    <row r="206" ht="15.75">
      <c r="E206" s="177"/>
    </row>
    <row r="207" ht="15.75">
      <c r="E207" s="177"/>
    </row>
    <row r="208" ht="15.75">
      <c r="E208" s="177"/>
    </row>
    <row r="209" ht="15.75">
      <c r="E209" s="177"/>
    </row>
    <row r="210" ht="15.75">
      <c r="E210" s="177"/>
    </row>
    <row r="211" ht="15.75">
      <c r="E211" s="177"/>
    </row>
    <row r="212" ht="15.75">
      <c r="E212" s="177"/>
    </row>
    <row r="213" ht="15.75">
      <c r="E213" s="177"/>
    </row>
    <row r="214" ht="15.75">
      <c r="E214" s="177"/>
    </row>
    <row r="215" ht="15.75">
      <c r="E215" s="177"/>
    </row>
    <row r="216" ht="15.75">
      <c r="E216" s="177"/>
    </row>
    <row r="217" ht="15.75">
      <c r="E217" s="177"/>
    </row>
    <row r="218" ht="15.75">
      <c r="E218" s="177"/>
    </row>
    <row r="219" ht="15.75">
      <c r="E219" s="177"/>
    </row>
    <row r="220" ht="15.75">
      <c r="E220" s="177"/>
    </row>
    <row r="221" ht="15.75">
      <c r="E221" s="177"/>
    </row>
    <row r="222" ht="15.75">
      <c r="E222" s="177"/>
    </row>
    <row r="223" ht="15.75">
      <c r="E223" s="177"/>
    </row>
    <row r="224" ht="15.75">
      <c r="E224" s="177"/>
    </row>
    <row r="225" ht="15.75">
      <c r="E225" s="177"/>
    </row>
    <row r="226" ht="15.75">
      <c r="E226" s="177"/>
    </row>
    <row r="227" ht="15.75">
      <c r="E227" s="177"/>
    </row>
    <row r="228" ht="15.75">
      <c r="E228" s="177"/>
    </row>
    <row r="229" ht="15.75">
      <c r="E229" s="177"/>
    </row>
    <row r="230" ht="15.75">
      <c r="E230" s="177"/>
    </row>
    <row r="231" ht="15.75">
      <c r="E231" s="177"/>
    </row>
    <row r="232" ht="15.75">
      <c r="E232" s="177"/>
    </row>
    <row r="233" ht="15.75">
      <c r="E233" s="177"/>
    </row>
    <row r="234" ht="15.75">
      <c r="E234" s="177"/>
    </row>
    <row r="235" ht="15.75">
      <c r="E235" s="177"/>
    </row>
    <row r="236" ht="15.75">
      <c r="E236" s="177"/>
    </row>
    <row r="237" ht="15.75">
      <c r="E237" s="177"/>
    </row>
    <row r="238" ht="15.75">
      <c r="E238" s="177"/>
    </row>
    <row r="239" ht="15.75">
      <c r="E239" s="177"/>
    </row>
    <row r="240" ht="15.75">
      <c r="E240" s="177"/>
    </row>
    <row r="241" ht="15.75">
      <c r="E241" s="177"/>
    </row>
    <row r="242" ht="15.75">
      <c r="E242" s="177"/>
    </row>
    <row r="243" ht="15.75">
      <c r="E243" s="177"/>
    </row>
    <row r="244" ht="15.75">
      <c r="E244" s="177"/>
    </row>
    <row r="245" ht="15.75">
      <c r="E245" s="177"/>
    </row>
    <row r="246" ht="15.75">
      <c r="E246" s="177"/>
    </row>
    <row r="247" ht="15.75">
      <c r="E247" s="177"/>
    </row>
    <row r="248" ht="15.75">
      <c r="E248" s="177"/>
    </row>
    <row r="249" ht="15.75">
      <c r="E249" s="177"/>
    </row>
    <row r="250" ht="15.75">
      <c r="E250" s="177"/>
    </row>
    <row r="251" ht="15.75">
      <c r="E251" s="177"/>
    </row>
    <row r="252" ht="15.75">
      <c r="E252" s="177"/>
    </row>
    <row r="253" ht="15.75">
      <c r="E253" s="177"/>
    </row>
    <row r="254" ht="15.75">
      <c r="E254" s="177"/>
    </row>
    <row r="255" ht="15.75">
      <c r="E255" s="177"/>
    </row>
    <row r="256" ht="15.75">
      <c r="E256" s="177"/>
    </row>
    <row r="257" ht="15.75">
      <c r="E257" s="177"/>
    </row>
    <row r="258" ht="15.75">
      <c r="E258" s="177"/>
    </row>
    <row r="259" ht="15.75">
      <c r="E259" s="177"/>
    </row>
    <row r="260" ht="15.75">
      <c r="E260" s="177"/>
    </row>
    <row r="261" ht="15.75">
      <c r="E261" s="177"/>
    </row>
    <row r="262" ht="15.75">
      <c r="E262" s="177"/>
    </row>
    <row r="263" ht="15.75">
      <c r="E263" s="177"/>
    </row>
    <row r="264" ht="15.75">
      <c r="E264" s="177"/>
    </row>
    <row r="265" ht="15.75">
      <c r="E265" s="177"/>
    </row>
    <row r="266" ht="15.75">
      <c r="E266" s="177"/>
    </row>
    <row r="267" ht="15.75">
      <c r="E267" s="177"/>
    </row>
    <row r="268" ht="15.75">
      <c r="E268" s="177"/>
    </row>
    <row r="269" ht="15.75">
      <c r="E269" s="177"/>
    </row>
    <row r="270" ht="15.75">
      <c r="E270" s="177"/>
    </row>
    <row r="271" ht="15.75">
      <c r="E271" s="177"/>
    </row>
    <row r="272" ht="15.75">
      <c r="E272" s="177"/>
    </row>
    <row r="273" ht="15.75">
      <c r="E273" s="177"/>
    </row>
    <row r="274" ht="15.75">
      <c r="E274" s="177"/>
    </row>
    <row r="275" ht="15.75">
      <c r="E275" s="177"/>
    </row>
    <row r="276" ht="15.75">
      <c r="E276" s="177"/>
    </row>
    <row r="277" ht="15.75">
      <c r="E277" s="177"/>
    </row>
    <row r="278" ht="15.75">
      <c r="E278" s="177"/>
    </row>
    <row r="279" ht="15.75">
      <c r="E279" s="177"/>
    </row>
    <row r="280" ht="15.75">
      <c r="E280" s="177"/>
    </row>
    <row r="281" ht="15.75">
      <c r="E281" s="177"/>
    </row>
    <row r="282" ht="15.75">
      <c r="E282" s="177"/>
    </row>
    <row r="283" ht="15.75">
      <c r="E283" s="177"/>
    </row>
    <row r="284" ht="15.75">
      <c r="E284" s="177"/>
    </row>
    <row r="285" ht="15.75">
      <c r="E285" s="177"/>
    </row>
    <row r="286" ht="15.75">
      <c r="E286" s="177"/>
    </row>
    <row r="287" ht="15.75">
      <c r="E287" s="177"/>
    </row>
    <row r="288" ht="15.75">
      <c r="E288" s="177"/>
    </row>
    <row r="289" ht="15.75">
      <c r="E289" s="177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Q92"/>
  <sheetViews>
    <sheetView view="pageBreakPreview" zoomScaleSheetLayoutView="100" zoomScalePageLayoutView="0" workbookViewId="0" topLeftCell="A1">
      <selection activeCell="J41" sqref="J41"/>
    </sheetView>
  </sheetViews>
  <sheetFormatPr defaultColWidth="9.00390625" defaultRowHeight="16.5"/>
  <cols>
    <col min="1" max="1" width="12.75390625" style="0" bestFit="1" customWidth="1"/>
  </cols>
  <sheetData>
    <row r="1" spans="1:9" s="128" customFormat="1" ht="42" customHeight="1">
      <c r="A1" s="365" t="s">
        <v>193</v>
      </c>
      <c r="B1" s="365"/>
      <c r="C1" s="365"/>
      <c r="D1" s="365"/>
      <c r="E1" s="365"/>
      <c r="F1" s="365"/>
      <c r="G1" s="365"/>
      <c r="H1" s="365"/>
      <c r="I1" s="365"/>
    </row>
    <row r="18" ht="16.5">
      <c r="Q18" t="s">
        <v>142</v>
      </c>
    </row>
    <row r="21" spans="1:9" ht="16.5">
      <c r="A21" s="367" t="s">
        <v>97</v>
      </c>
      <c r="B21" s="367"/>
      <c r="C21" s="367"/>
      <c r="D21" s="367"/>
      <c r="E21" s="367"/>
      <c r="F21" s="367"/>
      <c r="G21" s="367"/>
      <c r="H21" s="367"/>
      <c r="I21" s="367"/>
    </row>
    <row r="22" spans="1:9" ht="16.5">
      <c r="A22" s="367" t="s">
        <v>98</v>
      </c>
      <c r="B22" s="367"/>
      <c r="C22" s="367"/>
      <c r="D22" s="367"/>
      <c r="E22" s="367"/>
      <c r="F22" s="367"/>
      <c r="G22" s="367"/>
      <c r="H22" s="367"/>
      <c r="I22" s="367"/>
    </row>
    <row r="23" spans="1:9" ht="16.5">
      <c r="A23" s="367" t="s">
        <v>99</v>
      </c>
      <c r="B23" s="367"/>
      <c r="C23" s="367"/>
      <c r="D23" s="367"/>
      <c r="E23" s="367"/>
      <c r="F23" s="367"/>
      <c r="G23" s="367"/>
      <c r="H23" s="367"/>
      <c r="I23" s="367"/>
    </row>
    <row r="24" spans="1:9" ht="16.5">
      <c r="A24" s="367" t="s">
        <v>100</v>
      </c>
      <c r="B24" s="367"/>
      <c r="C24" s="367"/>
      <c r="D24" s="367"/>
      <c r="E24" s="367"/>
      <c r="F24" s="367"/>
      <c r="G24" s="367"/>
      <c r="H24" s="367"/>
      <c r="I24" s="367"/>
    </row>
    <row r="25" spans="1:9" ht="16.5">
      <c r="A25" s="367" t="s">
        <v>101</v>
      </c>
      <c r="B25" s="367"/>
      <c r="C25" s="367"/>
      <c r="D25" s="367"/>
      <c r="E25" s="367"/>
      <c r="F25" s="367"/>
      <c r="G25" s="367"/>
      <c r="H25" s="367"/>
      <c r="I25" s="367"/>
    </row>
    <row r="26" spans="1:9" ht="16.5">
      <c r="A26" s="367" t="s">
        <v>102</v>
      </c>
      <c r="B26" s="367"/>
      <c r="C26" s="367"/>
      <c r="D26" s="367"/>
      <c r="E26" s="367"/>
      <c r="F26" s="367"/>
      <c r="G26" s="367"/>
      <c r="H26" s="367"/>
      <c r="I26" s="367"/>
    </row>
    <row r="27" spans="1:4" ht="16.5">
      <c r="A27" s="147"/>
      <c r="B27" s="148"/>
      <c r="C27" s="149"/>
      <c r="D27" s="150"/>
    </row>
    <row r="28" spans="1:4" ht="16.5">
      <c r="A28" s="149"/>
      <c r="B28" s="150"/>
      <c r="C28" s="149"/>
      <c r="D28" s="150"/>
    </row>
    <row r="29" spans="1:4" ht="16.5">
      <c r="A29" s="149"/>
      <c r="B29" s="150"/>
      <c r="C29" s="149"/>
      <c r="D29" s="150"/>
    </row>
    <row r="30" spans="1:4" ht="16.5">
      <c r="A30" s="149"/>
      <c r="B30" s="151"/>
      <c r="C30" s="149"/>
      <c r="D30" s="150"/>
    </row>
    <row r="31" spans="1:4" ht="16.5">
      <c r="A31" s="149"/>
      <c r="B31" s="151"/>
      <c r="C31" s="152"/>
      <c r="D31" s="150"/>
    </row>
    <row r="32" spans="1:4" s="260" customFormat="1" ht="16.5">
      <c r="A32" s="274"/>
      <c r="B32" s="261"/>
      <c r="C32" s="275"/>
      <c r="D32" s="276"/>
    </row>
    <row r="33" spans="1:8" s="260" customFormat="1" ht="16.5">
      <c r="A33" s="275"/>
      <c r="B33" s="276"/>
      <c r="C33" s="277"/>
      <c r="D33" s="261"/>
      <c r="F33" s="272"/>
      <c r="G33" s="262">
        <v>2012</v>
      </c>
      <c r="H33" s="262">
        <v>2013</v>
      </c>
    </row>
    <row r="34" spans="1:8" s="260" customFormat="1" ht="16.5">
      <c r="A34" s="277"/>
      <c r="B34" s="261"/>
      <c r="C34" s="278"/>
      <c r="D34" s="261"/>
      <c r="F34" s="263" t="s">
        <v>73</v>
      </c>
      <c r="G34" s="279">
        <v>4.71507472</v>
      </c>
      <c r="H34" s="279">
        <v>4.22500336</v>
      </c>
    </row>
    <row r="35" spans="1:8" s="260" customFormat="1" ht="16.5">
      <c r="A35" s="277"/>
      <c r="B35" s="261"/>
      <c r="C35" s="277"/>
      <c r="D35" s="261"/>
      <c r="F35" s="263" t="s">
        <v>105</v>
      </c>
      <c r="G35" s="279">
        <v>18.10762372</v>
      </c>
      <c r="H35" s="279">
        <v>0.294</v>
      </c>
    </row>
    <row r="36" spans="1:8" s="260" customFormat="1" ht="16.5">
      <c r="A36" s="277"/>
      <c r="B36" s="261"/>
      <c r="C36" s="277"/>
      <c r="D36" s="277"/>
      <c r="F36" s="263" t="s">
        <v>106</v>
      </c>
      <c r="G36" s="279">
        <v>5.0291202</v>
      </c>
      <c r="H36" s="279">
        <v>2.53468</v>
      </c>
    </row>
    <row r="37" spans="1:8" s="260" customFormat="1" ht="16.5">
      <c r="A37" s="277"/>
      <c r="B37" s="261"/>
      <c r="C37" s="275"/>
      <c r="D37" s="280"/>
      <c r="F37" s="263" t="s">
        <v>107</v>
      </c>
      <c r="G37" s="279">
        <v>0.515</v>
      </c>
      <c r="H37" s="279">
        <v>2.51879795</v>
      </c>
    </row>
    <row r="38" spans="1:8" s="260" customFormat="1" ht="16.5">
      <c r="A38" s="275"/>
      <c r="B38" s="280"/>
      <c r="C38" s="281"/>
      <c r="D38" s="261"/>
      <c r="F38" s="263" t="s">
        <v>108</v>
      </c>
      <c r="G38" s="279">
        <v>1.44352642</v>
      </c>
      <c r="H38" s="279">
        <v>1.5614478</v>
      </c>
    </row>
    <row r="39" spans="1:8" s="260" customFormat="1" ht="16.5">
      <c r="A39" s="277"/>
      <c r="B39" s="282"/>
      <c r="C39" s="277"/>
      <c r="D39" s="261"/>
      <c r="F39" s="263" t="s">
        <v>109</v>
      </c>
      <c r="G39" s="279">
        <v>0.64550244</v>
      </c>
      <c r="H39" s="279">
        <v>0.78983335</v>
      </c>
    </row>
    <row r="40" spans="1:8" s="260" customFormat="1" ht="16.5">
      <c r="A40" s="277"/>
      <c r="B40" s="282"/>
      <c r="C40" s="277"/>
      <c r="D40" s="261"/>
      <c r="F40" s="263" t="s">
        <v>110</v>
      </c>
      <c r="G40" s="279">
        <v>0.044</v>
      </c>
      <c r="H40" s="283">
        <v>1.88248242</v>
      </c>
    </row>
    <row r="41" spans="1:8" s="260" customFormat="1" ht="16.5">
      <c r="A41" s="277"/>
      <c r="B41" s="282"/>
      <c r="C41" s="277"/>
      <c r="D41" s="261"/>
      <c r="F41" s="263" t="s">
        <v>111</v>
      </c>
      <c r="G41" s="279">
        <v>0.36666161</v>
      </c>
      <c r="H41" s="279">
        <v>4.1501006</v>
      </c>
    </row>
    <row r="42" spans="1:8" s="260" customFormat="1" ht="16.5">
      <c r="A42" s="277"/>
      <c r="B42" s="282"/>
      <c r="C42" s="277"/>
      <c r="D42" s="277"/>
      <c r="F42" s="263" t="s">
        <v>112</v>
      </c>
      <c r="G42" s="279">
        <v>1.08</v>
      </c>
      <c r="H42" s="279">
        <v>2.32248182</v>
      </c>
    </row>
    <row r="43" spans="1:8" s="260" customFormat="1" ht="16.5">
      <c r="A43" s="284"/>
      <c r="B43" s="285"/>
      <c r="C43" s="275"/>
      <c r="D43" s="280"/>
      <c r="F43" s="263" t="s">
        <v>113</v>
      </c>
      <c r="G43" s="279">
        <v>0.8425</v>
      </c>
      <c r="H43" s="279">
        <v>1.66020696</v>
      </c>
    </row>
    <row r="44" spans="1:8" s="260" customFormat="1" ht="16.5">
      <c r="A44" s="275"/>
      <c r="B44" s="286"/>
      <c r="C44" s="277"/>
      <c r="D44" s="265"/>
      <c r="F44" s="263" t="s">
        <v>114</v>
      </c>
      <c r="G44" s="279">
        <v>1.16</v>
      </c>
      <c r="H44" s="279">
        <v>0.8199988</v>
      </c>
    </row>
    <row r="45" spans="1:8" s="260" customFormat="1" ht="16.5">
      <c r="A45" s="261"/>
      <c r="B45" s="261"/>
      <c r="C45" s="277"/>
      <c r="D45" s="265"/>
      <c r="F45" s="263" t="s">
        <v>115</v>
      </c>
      <c r="G45" s="279">
        <v>1.43034802</v>
      </c>
      <c r="H45" s="279">
        <v>15.60683</v>
      </c>
    </row>
    <row r="46" spans="1:4" s="260" customFormat="1" ht="16.5">
      <c r="A46" s="261"/>
      <c r="B46" s="261"/>
      <c r="C46" s="277"/>
      <c r="D46" s="261"/>
    </row>
    <row r="47" spans="1:4" s="260" customFormat="1" ht="16.5">
      <c r="A47" s="261"/>
      <c r="B47" s="261"/>
      <c r="C47" s="277"/>
      <c r="D47" s="261"/>
    </row>
    <row r="48" spans="1:4" s="260" customFormat="1" ht="16.5">
      <c r="A48" s="261"/>
      <c r="B48" s="261"/>
      <c r="C48" s="275"/>
      <c r="D48" s="280"/>
    </row>
    <row r="49" spans="1:4" ht="16.5">
      <c r="A49" s="151"/>
      <c r="B49" s="151"/>
      <c r="C49" s="144"/>
      <c r="D49" s="151"/>
    </row>
    <row r="50" spans="1:4" ht="16.5">
      <c r="A50" s="151"/>
      <c r="B50" s="151"/>
      <c r="C50" s="149"/>
      <c r="D50" s="151"/>
    </row>
    <row r="51" spans="1:4" ht="16.5">
      <c r="A51" s="151"/>
      <c r="B51" s="151"/>
      <c r="C51" s="149"/>
      <c r="D51" s="151"/>
    </row>
    <row r="52" spans="1:4" ht="16.5">
      <c r="A52" s="151"/>
      <c r="B52" s="151"/>
      <c r="C52" s="153"/>
      <c r="D52" s="151"/>
    </row>
    <row r="53" spans="1:4" ht="16.5">
      <c r="A53" s="151"/>
      <c r="B53" s="151"/>
      <c r="C53" s="149"/>
      <c r="D53" s="151"/>
    </row>
    <row r="54" spans="1:4" ht="16.5">
      <c r="A54" s="151"/>
      <c r="B54" s="151"/>
      <c r="C54" s="147"/>
      <c r="D54" s="158"/>
    </row>
    <row r="55" spans="1:4" ht="16.5">
      <c r="A55" s="151"/>
      <c r="B55" s="151"/>
      <c r="C55" s="149"/>
      <c r="D55" s="159"/>
    </row>
    <row r="56" spans="1:4" ht="16.5">
      <c r="A56" s="151"/>
      <c r="B56" s="151"/>
      <c r="C56" s="149"/>
      <c r="D56" s="159"/>
    </row>
    <row r="57" spans="1:4" ht="16.5">
      <c r="A57" s="151"/>
      <c r="B57" s="151"/>
      <c r="C57" s="149"/>
      <c r="D57" s="159"/>
    </row>
    <row r="58" spans="1:4" ht="16.5">
      <c r="A58" s="151"/>
      <c r="B58" s="151"/>
      <c r="C58" s="149"/>
      <c r="D58" s="159"/>
    </row>
    <row r="59" spans="1:4" ht="16.5">
      <c r="A59" s="151"/>
      <c r="B59" s="151"/>
      <c r="C59" s="147"/>
      <c r="D59" s="148"/>
    </row>
    <row r="60" spans="1:4" ht="16.5">
      <c r="A60" s="151"/>
      <c r="B60" s="151"/>
      <c r="C60" s="153"/>
      <c r="D60" s="151"/>
    </row>
    <row r="61" spans="1:4" ht="16.5">
      <c r="A61" s="151"/>
      <c r="B61" s="151"/>
      <c r="C61" s="149"/>
      <c r="D61" s="151"/>
    </row>
    <row r="62" spans="1:4" ht="16.5">
      <c r="A62" s="151"/>
      <c r="B62" s="151"/>
      <c r="C62" s="149"/>
      <c r="D62" s="151"/>
    </row>
    <row r="63" spans="1:4" ht="16.5">
      <c r="A63" s="151"/>
      <c r="B63" s="151"/>
      <c r="C63" s="149"/>
      <c r="D63" s="151"/>
    </row>
    <row r="64" spans="1:4" ht="16.5">
      <c r="A64" s="151"/>
      <c r="B64" s="151"/>
      <c r="C64" s="147"/>
      <c r="D64" s="148"/>
    </row>
    <row r="65" spans="1:4" ht="16.5">
      <c r="A65" s="151"/>
      <c r="B65" s="151"/>
      <c r="C65" s="149"/>
      <c r="D65" s="151"/>
    </row>
    <row r="66" spans="1:4" ht="16.5">
      <c r="A66" s="151"/>
      <c r="B66" s="151"/>
      <c r="C66" s="149"/>
      <c r="D66" s="151"/>
    </row>
    <row r="67" spans="1:4" ht="16.5">
      <c r="A67" s="151"/>
      <c r="B67" s="151"/>
      <c r="C67" s="149"/>
      <c r="D67" s="151"/>
    </row>
    <row r="68" spans="1:4" ht="16.5">
      <c r="A68" s="151"/>
      <c r="B68" s="151"/>
      <c r="C68" s="149"/>
      <c r="D68" s="151"/>
    </row>
    <row r="69" spans="1:4" ht="16.5">
      <c r="A69" s="151"/>
      <c r="B69" s="151"/>
      <c r="C69" s="149"/>
      <c r="D69" s="151"/>
    </row>
    <row r="70" spans="1:4" ht="16.5">
      <c r="A70" s="151"/>
      <c r="B70" s="151"/>
      <c r="C70" s="147"/>
      <c r="D70" s="148"/>
    </row>
    <row r="71" spans="1:4" ht="16.5">
      <c r="A71" s="151"/>
      <c r="B71" s="151"/>
      <c r="C71" s="149"/>
      <c r="D71" s="151"/>
    </row>
    <row r="72" spans="1:4" ht="16.5">
      <c r="A72" s="151"/>
      <c r="B72" s="151"/>
      <c r="C72" s="149"/>
      <c r="D72" s="151"/>
    </row>
    <row r="73" spans="1:4" ht="16.5">
      <c r="A73" s="151"/>
      <c r="B73" s="151"/>
      <c r="C73" s="149"/>
      <c r="D73" s="151"/>
    </row>
    <row r="74" spans="1:4" ht="16.5">
      <c r="A74" s="151"/>
      <c r="B74" s="151"/>
      <c r="C74" s="149"/>
      <c r="D74" s="151"/>
    </row>
    <row r="75" spans="1:4" ht="16.5">
      <c r="A75" s="151"/>
      <c r="B75" s="151"/>
      <c r="C75" s="147"/>
      <c r="D75" s="148"/>
    </row>
    <row r="76" spans="1:4" ht="16.5">
      <c r="A76" s="151"/>
      <c r="B76" s="151"/>
      <c r="C76" s="149"/>
      <c r="D76" s="150"/>
    </row>
    <row r="77" spans="1:4" ht="16.5">
      <c r="A77" s="151"/>
      <c r="B77" s="151"/>
      <c r="C77" s="149"/>
      <c r="D77" s="150"/>
    </row>
    <row r="78" spans="1:4" ht="16.5">
      <c r="A78" s="151"/>
      <c r="B78" s="151"/>
      <c r="C78" s="149"/>
      <c r="D78" s="151"/>
    </row>
    <row r="79" spans="1:4" ht="16.5">
      <c r="A79" s="151"/>
      <c r="B79" s="151"/>
      <c r="C79" s="149"/>
      <c r="D79" s="151"/>
    </row>
    <row r="80" spans="1:4" ht="16.5">
      <c r="A80" s="151"/>
      <c r="B80" s="151"/>
      <c r="C80" s="153"/>
      <c r="D80" s="151"/>
    </row>
    <row r="81" spans="1:4" ht="16.5">
      <c r="A81" s="151"/>
      <c r="B81" s="151"/>
      <c r="C81" s="147"/>
      <c r="D81" s="154"/>
    </row>
    <row r="82" spans="1:4" ht="16.5">
      <c r="A82" s="151"/>
      <c r="B82" s="151"/>
      <c r="C82" s="149"/>
      <c r="D82" s="151"/>
    </row>
    <row r="83" spans="1:4" ht="16.5">
      <c r="A83" s="151"/>
      <c r="B83" s="151"/>
      <c r="C83" s="149"/>
      <c r="D83" s="151"/>
    </row>
    <row r="84" spans="1:4" ht="16.5">
      <c r="A84" s="151"/>
      <c r="B84" s="151"/>
      <c r="C84" s="149"/>
      <c r="D84" s="151"/>
    </row>
    <row r="85" spans="1:4" ht="16.5">
      <c r="A85" s="151"/>
      <c r="B85" s="151"/>
      <c r="C85" s="149"/>
      <c r="D85" s="151"/>
    </row>
    <row r="86" spans="1:4" ht="16.5">
      <c r="A86" s="151"/>
      <c r="B86" s="151"/>
      <c r="C86" s="147"/>
      <c r="D86" s="148"/>
    </row>
    <row r="87" spans="1:4" ht="16.5">
      <c r="A87" s="151"/>
      <c r="B87" s="151"/>
      <c r="C87" s="149"/>
      <c r="D87" s="155"/>
    </row>
    <row r="88" spans="1:4" ht="16.5">
      <c r="A88" s="151"/>
      <c r="B88" s="151"/>
      <c r="C88" s="149"/>
      <c r="D88" s="155"/>
    </row>
    <row r="89" spans="1:4" ht="16.5">
      <c r="A89" s="151"/>
      <c r="B89" s="151"/>
      <c r="C89" s="149"/>
      <c r="D89" s="155"/>
    </row>
    <row r="90" spans="1:4" ht="16.5">
      <c r="A90" s="151"/>
      <c r="B90" s="151"/>
      <c r="C90" s="149"/>
      <c r="D90" s="155"/>
    </row>
    <row r="91" spans="1:4" ht="16.5">
      <c r="A91" s="151"/>
      <c r="B91" s="151"/>
      <c r="C91" s="156"/>
      <c r="D91" s="157"/>
    </row>
    <row r="92" spans="1:4" ht="16.5">
      <c r="A92" s="151"/>
      <c r="B92" s="151"/>
      <c r="C92" s="147"/>
      <c r="D92" s="158"/>
    </row>
  </sheetData>
  <sheetProtection/>
  <mergeCells count="7">
    <mergeCell ref="A26:I26"/>
    <mergeCell ref="A1:I1"/>
    <mergeCell ref="A21:I21"/>
    <mergeCell ref="A22:I22"/>
    <mergeCell ref="A23:I23"/>
    <mergeCell ref="A24:I24"/>
    <mergeCell ref="A25:I25"/>
  </mergeCells>
  <printOptions/>
  <pageMargins left="1" right="1" top="1" bottom="1" header="0.5" footer="0.5"/>
  <pageSetup horizontalDpi="600" verticalDpi="600" orientation="landscape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H18"/>
  <sheetViews>
    <sheetView zoomScalePageLayoutView="0" workbookViewId="0" topLeftCell="A7">
      <selection activeCell="G3" sqref="G3"/>
    </sheetView>
  </sheetViews>
  <sheetFormatPr defaultColWidth="8.875" defaultRowHeight="16.5"/>
  <cols>
    <col min="1" max="1" width="9.125" style="39" customWidth="1"/>
    <col min="2" max="2" width="20.50390625" style="39" customWidth="1"/>
    <col min="3" max="3" width="17.25390625" style="39" customWidth="1"/>
    <col min="4" max="4" width="17.375" style="39" customWidth="1"/>
    <col min="5" max="5" width="14.25390625" style="39" customWidth="1"/>
    <col min="6" max="6" width="18.625" style="39" customWidth="1"/>
    <col min="7" max="7" width="19.375" style="39" bestFit="1" customWidth="1"/>
    <col min="8" max="16384" width="8.875" style="40" customWidth="1"/>
  </cols>
  <sheetData>
    <row r="1" spans="1:7" s="160" customFormat="1" ht="46.5" customHeight="1">
      <c r="A1" s="339" t="s">
        <v>156</v>
      </c>
      <c r="B1" s="340"/>
      <c r="C1" s="340"/>
      <c r="D1" s="340"/>
      <c r="E1" s="340"/>
      <c r="F1" s="340"/>
      <c r="G1" s="178"/>
    </row>
    <row r="2" ht="21.75" customHeight="1" thickBot="1"/>
    <row r="3" spans="1:7" s="180" customFormat="1" ht="66">
      <c r="A3" s="161" t="s">
        <v>49</v>
      </c>
      <c r="B3" s="179" t="s">
        <v>118</v>
      </c>
      <c r="C3" s="179" t="s">
        <v>8</v>
      </c>
      <c r="D3" s="179" t="s">
        <v>119</v>
      </c>
      <c r="E3" s="179" t="s">
        <v>8</v>
      </c>
      <c r="F3" s="179" t="s">
        <v>120</v>
      </c>
      <c r="G3" s="162"/>
    </row>
    <row r="4" spans="1:7" s="180" customFormat="1" ht="24.75" customHeight="1">
      <c r="A4" s="33" t="s">
        <v>143</v>
      </c>
      <c r="B4" s="181">
        <v>9947.05049561</v>
      </c>
      <c r="C4" s="182">
        <f>B4/F4</f>
        <v>0.17242574422497883</v>
      </c>
      <c r="D4" s="181">
        <v>47741.84358642</v>
      </c>
      <c r="E4" s="182">
        <f>D4/F4</f>
        <v>0.8275742557750212</v>
      </c>
      <c r="F4" s="181">
        <f>B4+D4</f>
        <v>57688.89408203</v>
      </c>
      <c r="G4" s="288"/>
    </row>
    <row r="5" spans="1:7" s="180" customFormat="1" ht="24.75" customHeight="1">
      <c r="A5" s="33" t="s">
        <v>144</v>
      </c>
      <c r="B5" s="181">
        <v>4380.94891227</v>
      </c>
      <c r="C5" s="182">
        <f>B5/F5</f>
        <v>0.13268949539123304</v>
      </c>
      <c r="D5" s="181">
        <v>28635.59772055</v>
      </c>
      <c r="E5" s="182">
        <f aca="true" t="shared" si="0" ref="E5:E15">D5/F5</f>
        <v>0.867310504608767</v>
      </c>
      <c r="F5" s="181">
        <f aca="true" t="shared" si="1" ref="F5:F15">B5+D5</f>
        <v>33016.54663282</v>
      </c>
      <c r="G5" s="288"/>
    </row>
    <row r="6" spans="1:7" s="180" customFormat="1" ht="24.75" customHeight="1">
      <c r="A6" s="33" t="s">
        <v>145</v>
      </c>
      <c r="B6" s="181">
        <v>7784.70397221</v>
      </c>
      <c r="C6" s="182">
        <f aca="true" t="shared" si="2" ref="C6:C15">B6/F6</f>
        <v>0.16112550327997227</v>
      </c>
      <c r="D6" s="181">
        <v>40529.83229759</v>
      </c>
      <c r="E6" s="182">
        <f t="shared" si="0"/>
        <v>0.8388744967200277</v>
      </c>
      <c r="F6" s="181">
        <f t="shared" si="1"/>
        <v>48314.5362698</v>
      </c>
      <c r="G6" s="288"/>
    </row>
    <row r="7" spans="1:7" s="180" customFormat="1" ht="24.75" customHeight="1">
      <c r="A7" s="33" t="s">
        <v>146</v>
      </c>
      <c r="B7" s="181">
        <v>8517.80818061</v>
      </c>
      <c r="C7" s="182">
        <f t="shared" si="2"/>
        <v>0.17814181214892055</v>
      </c>
      <c r="D7" s="181">
        <v>39296.95286768</v>
      </c>
      <c r="E7" s="182">
        <f t="shared" si="0"/>
        <v>0.8218581878510794</v>
      </c>
      <c r="F7" s="181">
        <f t="shared" si="1"/>
        <v>47814.76104829</v>
      </c>
      <c r="G7" s="288"/>
    </row>
    <row r="8" spans="1:7" s="180" customFormat="1" ht="24.75" customHeight="1">
      <c r="A8" s="33" t="s">
        <v>147</v>
      </c>
      <c r="B8" s="181">
        <v>9870.90177169</v>
      </c>
      <c r="C8" s="182">
        <f t="shared" si="2"/>
        <v>0.20054668911565762</v>
      </c>
      <c r="D8" s="181">
        <v>39349.06698081</v>
      </c>
      <c r="E8" s="182">
        <f t="shared" si="0"/>
        <v>0.7994533108843425</v>
      </c>
      <c r="F8" s="181">
        <f t="shared" si="1"/>
        <v>49219.9687525</v>
      </c>
      <c r="G8" s="288"/>
    </row>
    <row r="9" spans="1:7" s="180" customFormat="1" ht="24.75" customHeight="1">
      <c r="A9" s="33" t="s">
        <v>148</v>
      </c>
      <c r="B9" s="181">
        <v>6531.67431136</v>
      </c>
      <c r="C9" s="182">
        <f t="shared" si="2"/>
        <v>0.16143320783521878</v>
      </c>
      <c r="D9" s="181">
        <v>33928.86289129</v>
      </c>
      <c r="E9" s="182">
        <f t="shared" si="0"/>
        <v>0.8385667921647811</v>
      </c>
      <c r="F9" s="181">
        <f t="shared" si="1"/>
        <v>40460.537202650004</v>
      </c>
      <c r="G9" s="288"/>
    </row>
    <row r="10" spans="1:7" s="180" customFormat="1" ht="24.75" customHeight="1">
      <c r="A10" s="33" t="s">
        <v>149</v>
      </c>
      <c r="B10" s="181">
        <v>6425.99700324</v>
      </c>
      <c r="C10" s="182">
        <f t="shared" si="2"/>
        <v>0.14420439071345884</v>
      </c>
      <c r="D10" s="181">
        <v>38135.73216081</v>
      </c>
      <c r="E10" s="182">
        <f t="shared" si="0"/>
        <v>0.8557956092865411</v>
      </c>
      <c r="F10" s="181">
        <f t="shared" si="1"/>
        <v>44561.729164050004</v>
      </c>
      <c r="G10" s="288"/>
    </row>
    <row r="11" spans="1:7" s="180" customFormat="1" ht="24.75" customHeight="1">
      <c r="A11" s="33" t="s">
        <v>150</v>
      </c>
      <c r="B11" s="181">
        <v>4242.90100732</v>
      </c>
      <c r="C11" s="182">
        <f t="shared" si="2"/>
        <v>0.10673076349627464</v>
      </c>
      <c r="D11" s="181">
        <v>35510.40786382</v>
      </c>
      <c r="E11" s="182">
        <f t="shared" si="0"/>
        <v>0.8932692365037255</v>
      </c>
      <c r="F11" s="181">
        <f t="shared" si="1"/>
        <v>39753.30887114</v>
      </c>
      <c r="G11" s="288"/>
    </row>
    <row r="12" spans="1:7" s="180" customFormat="1" ht="24.75" customHeight="1">
      <c r="A12" s="33" t="s">
        <v>151</v>
      </c>
      <c r="B12" s="181">
        <v>5232.76123985</v>
      </c>
      <c r="C12" s="182">
        <f t="shared" si="2"/>
        <v>0.1413200781246993</v>
      </c>
      <c r="D12" s="181">
        <v>31794.96552968</v>
      </c>
      <c r="E12" s="182">
        <f t="shared" si="0"/>
        <v>0.8586799218753006</v>
      </c>
      <c r="F12" s="181">
        <f t="shared" si="1"/>
        <v>37027.72676953</v>
      </c>
      <c r="G12" s="288"/>
    </row>
    <row r="13" spans="1:7" s="180" customFormat="1" ht="24.75" customHeight="1">
      <c r="A13" s="33" t="s">
        <v>152</v>
      </c>
      <c r="B13" s="181">
        <v>6308.51390555</v>
      </c>
      <c r="C13" s="182">
        <f t="shared" si="2"/>
        <v>0.15058088640546502</v>
      </c>
      <c r="D13" s="181">
        <v>35586.0057519</v>
      </c>
      <c r="E13" s="182">
        <f t="shared" si="0"/>
        <v>0.8494191135945349</v>
      </c>
      <c r="F13" s="181">
        <f t="shared" si="1"/>
        <v>41894.51965745</v>
      </c>
      <c r="G13" s="288"/>
    </row>
    <row r="14" spans="1:7" s="180" customFormat="1" ht="24.75" customHeight="1">
      <c r="A14" s="33" t="s">
        <v>153</v>
      </c>
      <c r="B14" s="181">
        <v>6481.67708446</v>
      </c>
      <c r="C14" s="182">
        <f t="shared" si="2"/>
        <v>0.15904586008048968</v>
      </c>
      <c r="D14" s="181">
        <v>34271.83313693</v>
      </c>
      <c r="E14" s="182">
        <f t="shared" si="0"/>
        <v>0.8409541399195104</v>
      </c>
      <c r="F14" s="181">
        <f t="shared" si="1"/>
        <v>40753.510221389995</v>
      </c>
      <c r="G14" s="288"/>
    </row>
    <row r="15" spans="1:8" s="180" customFormat="1" ht="24.75" customHeight="1">
      <c r="A15" s="33" t="s">
        <v>154</v>
      </c>
      <c r="B15" s="181">
        <v>3591.03208694</v>
      </c>
      <c r="C15" s="182">
        <f t="shared" si="2"/>
        <v>0.09340841991707176</v>
      </c>
      <c r="D15" s="181">
        <v>34853.38320376</v>
      </c>
      <c r="E15" s="182">
        <f t="shared" si="0"/>
        <v>0.9065915800829282</v>
      </c>
      <c r="F15" s="181">
        <f t="shared" si="1"/>
        <v>38444.4152907</v>
      </c>
      <c r="G15" s="288"/>
      <c r="H15" s="289"/>
    </row>
    <row r="16" spans="1:7" s="180" customFormat="1" ht="41.25" customHeight="1" thickBot="1">
      <c r="A16" s="183" t="s">
        <v>33</v>
      </c>
      <c r="B16" s="184">
        <f>SUM(B4:B15)</f>
        <v>79315.96997111</v>
      </c>
      <c r="C16" s="185">
        <f>B16/F16</f>
        <v>0.1528391956602169</v>
      </c>
      <c r="D16" s="184">
        <f>SUM(D4:D15)</f>
        <v>439634.48399124003</v>
      </c>
      <c r="E16" s="185">
        <f>D16/F16</f>
        <v>0.8471608043397831</v>
      </c>
      <c r="F16" s="184">
        <f>B16+D16</f>
        <v>518950.45396235003</v>
      </c>
      <c r="G16" s="162"/>
    </row>
    <row r="17" spans="1:8" s="110" customFormat="1" ht="21.75" customHeight="1">
      <c r="A17" s="36" t="s">
        <v>48</v>
      </c>
      <c r="B17" s="186"/>
      <c r="C17" s="30"/>
      <c r="D17" s="186"/>
      <c r="E17" s="37"/>
      <c r="F17" s="186"/>
      <c r="G17" s="30"/>
      <c r="H17" s="180"/>
    </row>
    <row r="18" spans="1:8" s="110" customFormat="1" ht="16.5">
      <c r="A18" s="187" t="s">
        <v>46</v>
      </c>
      <c r="C18" s="30"/>
      <c r="D18" s="30"/>
      <c r="E18" s="30"/>
      <c r="F18" s="30"/>
      <c r="G18" s="30"/>
      <c r="H18" s="180"/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Q19"/>
  <sheetViews>
    <sheetView zoomScalePageLayoutView="0" workbookViewId="0" topLeftCell="C7">
      <selection activeCell="P17" sqref="P17"/>
    </sheetView>
  </sheetViews>
  <sheetFormatPr defaultColWidth="9.00390625" defaultRowHeight="16.5"/>
  <cols>
    <col min="1" max="1" width="9.125" style="25" customWidth="1"/>
    <col min="2" max="2" width="16.125" style="28" customWidth="1"/>
    <col min="3" max="3" width="14.125" style="25" customWidth="1"/>
    <col min="4" max="4" width="18.00390625" style="25" customWidth="1"/>
    <col min="5" max="5" width="14.00390625" style="25" customWidth="1"/>
    <col min="6" max="6" width="15.00390625" style="25" customWidth="1"/>
    <col min="7" max="7" width="14.625" style="25" customWidth="1"/>
    <col min="8" max="8" width="12.00390625" style="25" customWidth="1"/>
    <col min="9" max="9" width="11.625" style="25" customWidth="1"/>
    <col min="10" max="10" width="11.00390625" style="25" bestFit="1" customWidth="1"/>
    <col min="11" max="11" width="8.25390625" style="25" bestFit="1" customWidth="1"/>
    <col min="12" max="12" width="11.125" style="25" bestFit="1" customWidth="1"/>
    <col min="13" max="13" width="8.25390625" style="25" bestFit="1" customWidth="1"/>
    <col min="14" max="14" width="10.50390625" style="25" bestFit="1" customWidth="1"/>
    <col min="15" max="15" width="8.25390625" style="25" customWidth="1"/>
    <col min="16" max="16" width="14.875" style="25" bestFit="1" customWidth="1"/>
    <col min="17" max="17" width="15.375" style="24" customWidth="1"/>
    <col min="18" max="16384" width="9.00390625" style="24" customWidth="1"/>
  </cols>
  <sheetData>
    <row r="1" spans="1:16" s="22" customFormat="1" ht="45.75" customHeight="1">
      <c r="A1" s="339" t="s">
        <v>157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s="23" customFormat="1" ht="26.25" customHeight="1" thickBot="1">
      <c r="A2" s="30"/>
      <c r="B2" s="18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89" t="s">
        <v>121</v>
      </c>
    </row>
    <row r="3" spans="1:16" s="26" customFormat="1" ht="63.75" customHeight="1">
      <c r="A3" s="343" t="s">
        <v>49</v>
      </c>
      <c r="B3" s="341" t="s">
        <v>50</v>
      </c>
      <c r="C3" s="342"/>
      <c r="D3" s="341" t="s">
        <v>3</v>
      </c>
      <c r="E3" s="342"/>
      <c r="F3" s="341" t="s">
        <v>5</v>
      </c>
      <c r="G3" s="342"/>
      <c r="H3" s="341" t="s">
        <v>51</v>
      </c>
      <c r="I3" s="342"/>
      <c r="J3" s="341" t="s">
        <v>52</v>
      </c>
      <c r="K3" s="342"/>
      <c r="L3" s="341" t="s">
        <v>4</v>
      </c>
      <c r="M3" s="342"/>
      <c r="N3" s="341" t="s">
        <v>53</v>
      </c>
      <c r="O3" s="342"/>
      <c r="P3" s="345" t="s">
        <v>54</v>
      </c>
    </row>
    <row r="4" spans="1:16" s="26" customFormat="1" ht="36.75" customHeight="1">
      <c r="A4" s="344"/>
      <c r="B4" s="190" t="s">
        <v>55</v>
      </c>
      <c r="C4" s="190" t="s">
        <v>56</v>
      </c>
      <c r="D4" s="190" t="s">
        <v>55</v>
      </c>
      <c r="E4" s="190" t="s">
        <v>56</v>
      </c>
      <c r="F4" s="190" t="s">
        <v>55</v>
      </c>
      <c r="G4" s="190" t="s">
        <v>56</v>
      </c>
      <c r="H4" s="190" t="s">
        <v>55</v>
      </c>
      <c r="I4" s="190" t="s">
        <v>56</v>
      </c>
      <c r="J4" s="190" t="s">
        <v>55</v>
      </c>
      <c r="K4" s="190" t="s">
        <v>56</v>
      </c>
      <c r="L4" s="190" t="s">
        <v>55</v>
      </c>
      <c r="M4" s="190" t="s">
        <v>56</v>
      </c>
      <c r="N4" s="190" t="s">
        <v>55</v>
      </c>
      <c r="O4" s="190" t="s">
        <v>56</v>
      </c>
      <c r="P4" s="346"/>
    </row>
    <row r="5" spans="1:17" s="26" customFormat="1" ht="24.75" customHeight="1">
      <c r="A5" s="33" t="s">
        <v>143</v>
      </c>
      <c r="B5" s="191">
        <v>8019.12706714</v>
      </c>
      <c r="C5" s="192">
        <f>B5/P5*100</f>
        <v>80.61813972573214</v>
      </c>
      <c r="D5" s="191">
        <v>338.01882273</v>
      </c>
      <c r="E5" s="192">
        <f>D5/P5*100</f>
        <v>3.398181429552209</v>
      </c>
      <c r="F5" s="191">
        <v>1422.82309068</v>
      </c>
      <c r="G5" s="192">
        <f>F5/P5*100</f>
        <v>14.303969717535306</v>
      </c>
      <c r="H5" s="220">
        <v>152.1190135</v>
      </c>
      <c r="I5" s="221">
        <f>H5/P5*100</f>
        <v>1.529287637246194</v>
      </c>
      <c r="J5" s="192">
        <v>0</v>
      </c>
      <c r="K5" s="192">
        <f>J5/P5*100</f>
        <v>0</v>
      </c>
      <c r="L5" s="192">
        <v>0</v>
      </c>
      <c r="M5" s="192">
        <f>L5/P5*100</f>
        <v>0</v>
      </c>
      <c r="N5" s="192">
        <v>14.96250156</v>
      </c>
      <c r="O5" s="192">
        <f>N5/P5*100</f>
        <v>0.15042148993416193</v>
      </c>
      <c r="P5" s="193">
        <f>N5+L5+J5+H5+F5+D5+B5</f>
        <v>9947.05049561</v>
      </c>
      <c r="Q5" s="27"/>
    </row>
    <row r="6" spans="1:17" s="26" customFormat="1" ht="24.75" customHeight="1">
      <c r="A6" s="33" t="s">
        <v>144</v>
      </c>
      <c r="B6" s="194">
        <v>3411.39011351</v>
      </c>
      <c r="C6" s="192">
        <f aca="true" t="shared" si="0" ref="C6:C16">B6/P6*100</f>
        <v>77.86874902730558</v>
      </c>
      <c r="D6" s="194">
        <v>153.08371796</v>
      </c>
      <c r="E6" s="192">
        <f aca="true" t="shared" si="1" ref="E6:E16">D6/P6*100</f>
        <v>3.494305024449128</v>
      </c>
      <c r="F6" s="191">
        <v>743.4291758</v>
      </c>
      <c r="G6" s="192">
        <f aca="true" t="shared" si="2" ref="G6:G16">F6/P6*100</f>
        <v>16.969592448746234</v>
      </c>
      <c r="H6" s="222">
        <v>70.3224135</v>
      </c>
      <c r="I6" s="221">
        <f aca="true" t="shared" si="3" ref="I6:I16">H6/P6*100</f>
        <v>1.6051867964733297</v>
      </c>
      <c r="J6" s="195">
        <v>0</v>
      </c>
      <c r="K6" s="192">
        <f aca="true" t="shared" si="4" ref="K6:K16">J6/P6*100</f>
        <v>0</v>
      </c>
      <c r="L6" s="192">
        <v>0</v>
      </c>
      <c r="M6" s="192">
        <f aca="true" t="shared" si="5" ref="M6:M16">L6/P6*100</f>
        <v>0</v>
      </c>
      <c r="N6" s="196">
        <v>2.7234915</v>
      </c>
      <c r="O6" s="192">
        <f aca="true" t="shared" si="6" ref="O6:O16">N6/P6*100</f>
        <v>0.06216670302573367</v>
      </c>
      <c r="P6" s="193">
        <f aca="true" t="shared" si="7" ref="P6:P15">N6+L6+J6+H6+F6+D6+B6</f>
        <v>4380.94891227</v>
      </c>
      <c r="Q6" s="27"/>
    </row>
    <row r="7" spans="1:17" s="26" customFormat="1" ht="24.75" customHeight="1">
      <c r="A7" s="33" t="s">
        <v>145</v>
      </c>
      <c r="B7" s="194">
        <v>6410.97879259</v>
      </c>
      <c r="C7" s="192">
        <f t="shared" si="0"/>
        <v>82.35353348664313</v>
      </c>
      <c r="D7" s="194">
        <v>201.83626597</v>
      </c>
      <c r="E7" s="192">
        <f t="shared" si="1"/>
        <v>2.5927288525102474</v>
      </c>
      <c r="F7" s="191">
        <v>1020.81388965</v>
      </c>
      <c r="G7" s="192">
        <f t="shared" si="2"/>
        <v>13.113072678089274</v>
      </c>
      <c r="H7" s="222">
        <v>146.9201485</v>
      </c>
      <c r="I7" s="221">
        <f t="shared" si="3"/>
        <v>1.887292683504455</v>
      </c>
      <c r="J7" s="195">
        <v>0</v>
      </c>
      <c r="K7" s="192">
        <f t="shared" si="4"/>
        <v>0</v>
      </c>
      <c r="L7" s="192">
        <v>0</v>
      </c>
      <c r="M7" s="192">
        <f t="shared" si="5"/>
        <v>0</v>
      </c>
      <c r="N7" s="192">
        <v>4.1548755</v>
      </c>
      <c r="O7" s="192">
        <f t="shared" si="6"/>
        <v>0.053372299252895966</v>
      </c>
      <c r="P7" s="193">
        <f t="shared" si="7"/>
        <v>7784.70397221</v>
      </c>
      <c r="Q7" s="27"/>
    </row>
    <row r="8" spans="1:17" s="26" customFormat="1" ht="24.75" customHeight="1">
      <c r="A8" s="33" t="s">
        <v>146</v>
      </c>
      <c r="B8" s="194">
        <v>7496.69820049</v>
      </c>
      <c r="C8" s="192">
        <f t="shared" si="0"/>
        <v>88.01205711060197</v>
      </c>
      <c r="D8" s="194">
        <v>107.51304902</v>
      </c>
      <c r="E8" s="192">
        <f t="shared" si="1"/>
        <v>1.2622149588287688</v>
      </c>
      <c r="F8" s="191">
        <v>797.0082819</v>
      </c>
      <c r="G8" s="192">
        <f t="shared" si="2"/>
        <v>9.356964432637911</v>
      </c>
      <c r="H8" s="222">
        <v>114.3579202</v>
      </c>
      <c r="I8" s="221">
        <f t="shared" si="3"/>
        <v>1.342574495400415</v>
      </c>
      <c r="J8" s="195">
        <v>0</v>
      </c>
      <c r="K8" s="192">
        <f t="shared" si="4"/>
        <v>0</v>
      </c>
      <c r="L8" s="191">
        <v>0</v>
      </c>
      <c r="M8" s="192">
        <f t="shared" si="5"/>
        <v>0</v>
      </c>
      <c r="N8" s="192">
        <v>2.230729</v>
      </c>
      <c r="O8" s="192">
        <f t="shared" si="6"/>
        <v>0.026189002530933342</v>
      </c>
      <c r="P8" s="193">
        <f t="shared" si="7"/>
        <v>8517.80818061</v>
      </c>
      <c r="Q8" s="27"/>
    </row>
    <row r="9" spans="1:17" s="26" customFormat="1" ht="24.75" customHeight="1">
      <c r="A9" s="33" t="s">
        <v>147</v>
      </c>
      <c r="B9" s="194">
        <v>8947.24521068</v>
      </c>
      <c r="C9" s="192">
        <f t="shared" si="0"/>
        <v>90.64263243243823</v>
      </c>
      <c r="D9" s="194">
        <v>189.98756279</v>
      </c>
      <c r="E9" s="192">
        <f t="shared" si="1"/>
        <v>1.9247234668557762</v>
      </c>
      <c r="F9" s="191">
        <v>564.92710922</v>
      </c>
      <c r="G9" s="192">
        <f t="shared" si="2"/>
        <v>5.723156022484446</v>
      </c>
      <c r="H9" s="222">
        <v>163.948368</v>
      </c>
      <c r="I9" s="221">
        <f t="shared" si="3"/>
        <v>1.6609259396158527</v>
      </c>
      <c r="J9" s="195">
        <v>0</v>
      </c>
      <c r="K9" s="192">
        <f t="shared" si="4"/>
        <v>0</v>
      </c>
      <c r="L9" s="192">
        <v>0</v>
      </c>
      <c r="M9" s="192">
        <f t="shared" si="5"/>
        <v>0</v>
      </c>
      <c r="N9" s="192">
        <v>4.793521</v>
      </c>
      <c r="O9" s="192">
        <f t="shared" si="6"/>
        <v>0.04856213860569398</v>
      </c>
      <c r="P9" s="193">
        <f t="shared" si="7"/>
        <v>9870.90177169</v>
      </c>
      <c r="Q9" s="27"/>
    </row>
    <row r="10" spans="1:17" s="26" customFormat="1" ht="24.75" customHeight="1">
      <c r="A10" s="33" t="s">
        <v>148</v>
      </c>
      <c r="B10" s="194">
        <v>5213.00104738</v>
      </c>
      <c r="C10" s="192">
        <f t="shared" si="0"/>
        <v>79.81109894462219</v>
      </c>
      <c r="D10" s="194">
        <v>165.20604666</v>
      </c>
      <c r="E10" s="192">
        <f t="shared" si="1"/>
        <v>2.529306251119576</v>
      </c>
      <c r="F10" s="191">
        <v>1016.66904832</v>
      </c>
      <c r="G10" s="192">
        <f t="shared" si="2"/>
        <v>15.565213448438353</v>
      </c>
      <c r="H10" s="222">
        <v>134.569609</v>
      </c>
      <c r="I10" s="221">
        <f t="shared" si="3"/>
        <v>2.0602620796011557</v>
      </c>
      <c r="J10" s="195">
        <v>0</v>
      </c>
      <c r="K10" s="192">
        <f t="shared" si="4"/>
        <v>0</v>
      </c>
      <c r="L10" s="191">
        <v>0</v>
      </c>
      <c r="M10" s="192">
        <f t="shared" si="5"/>
        <v>0</v>
      </c>
      <c r="N10" s="192">
        <v>2.22856</v>
      </c>
      <c r="O10" s="192">
        <f t="shared" si="6"/>
        <v>0.03411927621871853</v>
      </c>
      <c r="P10" s="193">
        <f t="shared" si="7"/>
        <v>6531.6743113600005</v>
      </c>
      <c r="Q10" s="27"/>
    </row>
    <row r="11" spans="1:17" s="26" customFormat="1" ht="24.75" customHeight="1">
      <c r="A11" s="33" t="s">
        <v>149</v>
      </c>
      <c r="B11" s="194">
        <v>5163.03960992</v>
      </c>
      <c r="C11" s="192">
        <f t="shared" si="0"/>
        <v>80.34612539216538</v>
      </c>
      <c r="D11" s="194">
        <v>97.10566384</v>
      </c>
      <c r="E11" s="192">
        <f t="shared" si="1"/>
        <v>1.5111377081414628</v>
      </c>
      <c r="F11" s="191">
        <v>1025.36523048</v>
      </c>
      <c r="G11" s="192">
        <f t="shared" si="2"/>
        <v>15.956515852139505</v>
      </c>
      <c r="H11" s="222">
        <v>124.772003</v>
      </c>
      <c r="I11" s="221">
        <f t="shared" si="3"/>
        <v>1.941675399740923</v>
      </c>
      <c r="J11" s="195">
        <v>0</v>
      </c>
      <c r="K11" s="192">
        <f t="shared" si="4"/>
        <v>0</v>
      </c>
      <c r="L11" s="192">
        <v>0</v>
      </c>
      <c r="M11" s="192">
        <f t="shared" si="5"/>
        <v>0</v>
      </c>
      <c r="N11" s="192">
        <v>15.714496</v>
      </c>
      <c r="O11" s="192">
        <f t="shared" si="6"/>
        <v>0.24454564781273197</v>
      </c>
      <c r="P11" s="193">
        <f t="shared" si="7"/>
        <v>6425.99700324</v>
      </c>
      <c r="Q11" s="27"/>
    </row>
    <row r="12" spans="1:17" s="26" customFormat="1" ht="24.75" customHeight="1">
      <c r="A12" s="33" t="s">
        <v>150</v>
      </c>
      <c r="B12" s="194">
        <v>3330.86481881</v>
      </c>
      <c r="C12" s="192">
        <f t="shared" si="0"/>
        <v>78.5044198076617</v>
      </c>
      <c r="D12" s="194">
        <v>106.8812314</v>
      </c>
      <c r="E12" s="192">
        <f t="shared" si="1"/>
        <v>2.519060218836235</v>
      </c>
      <c r="F12" s="191">
        <v>672.67561411</v>
      </c>
      <c r="G12" s="192">
        <f t="shared" si="2"/>
        <v>15.854143496383175</v>
      </c>
      <c r="H12" s="222">
        <v>123.301682</v>
      </c>
      <c r="I12" s="221">
        <f t="shared" si="3"/>
        <v>2.906070204967678</v>
      </c>
      <c r="J12" s="195">
        <v>0</v>
      </c>
      <c r="K12" s="192">
        <f t="shared" si="4"/>
        <v>0</v>
      </c>
      <c r="L12" s="192">
        <v>0</v>
      </c>
      <c r="M12" s="192">
        <f t="shared" si="5"/>
        <v>0</v>
      </c>
      <c r="N12" s="192">
        <v>9.177661</v>
      </c>
      <c r="O12" s="192">
        <f t="shared" si="6"/>
        <v>0.21630627215120934</v>
      </c>
      <c r="P12" s="193">
        <f t="shared" si="7"/>
        <v>4242.90100732</v>
      </c>
      <c r="Q12" s="27"/>
    </row>
    <row r="13" spans="1:17" s="26" customFormat="1" ht="24.75" customHeight="1">
      <c r="A13" s="33" t="s">
        <v>151</v>
      </c>
      <c r="B13" s="194">
        <v>4367.88296151</v>
      </c>
      <c r="C13" s="192">
        <f t="shared" si="0"/>
        <v>83.47185666042748</v>
      </c>
      <c r="D13" s="194">
        <v>80.08976978</v>
      </c>
      <c r="E13" s="192">
        <f t="shared" si="1"/>
        <v>1.5305450814395616</v>
      </c>
      <c r="F13" s="191">
        <v>641.73742106</v>
      </c>
      <c r="G13" s="192">
        <f t="shared" si="2"/>
        <v>12.263839140468708</v>
      </c>
      <c r="H13" s="222">
        <v>137.5658205</v>
      </c>
      <c r="I13" s="221">
        <f t="shared" si="3"/>
        <v>2.628933639325447</v>
      </c>
      <c r="J13" s="195">
        <v>0</v>
      </c>
      <c r="K13" s="192">
        <f t="shared" si="4"/>
        <v>0</v>
      </c>
      <c r="L13" s="192">
        <v>0</v>
      </c>
      <c r="M13" s="192">
        <f t="shared" si="5"/>
        <v>0</v>
      </c>
      <c r="N13" s="192">
        <v>5.485267</v>
      </c>
      <c r="O13" s="192">
        <f t="shared" si="6"/>
        <v>0.10482547833879838</v>
      </c>
      <c r="P13" s="193">
        <f t="shared" si="7"/>
        <v>5232.7612398500005</v>
      </c>
      <c r="Q13" s="27"/>
    </row>
    <row r="14" spans="1:17" s="26" customFormat="1" ht="24.75" customHeight="1">
      <c r="A14" s="33" t="s">
        <v>152</v>
      </c>
      <c r="B14" s="194">
        <v>5491.65453232</v>
      </c>
      <c r="C14" s="192">
        <f t="shared" si="0"/>
        <v>87.05147701249645</v>
      </c>
      <c r="D14" s="194">
        <v>30.30372643</v>
      </c>
      <c r="E14" s="192">
        <f t="shared" si="1"/>
        <v>0.4803623624153367</v>
      </c>
      <c r="F14" s="191">
        <v>605.6805872</v>
      </c>
      <c r="G14" s="192">
        <f t="shared" si="2"/>
        <v>9.601002649247462</v>
      </c>
      <c r="H14" s="222">
        <v>171.6665001</v>
      </c>
      <c r="I14" s="221">
        <f t="shared" si="3"/>
        <v>2.721187631035799</v>
      </c>
      <c r="J14" s="195">
        <v>0</v>
      </c>
      <c r="K14" s="192">
        <f t="shared" si="4"/>
        <v>0</v>
      </c>
      <c r="L14" s="192">
        <v>0</v>
      </c>
      <c r="M14" s="192">
        <f t="shared" si="5"/>
        <v>0</v>
      </c>
      <c r="N14" s="192">
        <v>9.2085595</v>
      </c>
      <c r="O14" s="192">
        <f t="shared" si="6"/>
        <v>0.14597034480495708</v>
      </c>
      <c r="P14" s="193">
        <f t="shared" si="7"/>
        <v>6308.513905549999</v>
      </c>
      <c r="Q14" s="27"/>
    </row>
    <row r="15" spans="1:17" s="26" customFormat="1" ht="24.75" customHeight="1">
      <c r="A15" s="33" t="s">
        <v>153</v>
      </c>
      <c r="B15" s="194">
        <v>5363.03824732</v>
      </c>
      <c r="C15" s="192">
        <f t="shared" si="0"/>
        <v>82.74152163763345</v>
      </c>
      <c r="D15" s="194">
        <v>196.50494203</v>
      </c>
      <c r="E15" s="192">
        <f t="shared" si="1"/>
        <v>3.031699041304079</v>
      </c>
      <c r="F15" s="191">
        <v>777.20182511</v>
      </c>
      <c r="G15" s="192">
        <f t="shared" si="2"/>
        <v>11.990752007275447</v>
      </c>
      <c r="H15" s="222">
        <v>131.8975875</v>
      </c>
      <c r="I15" s="221">
        <f t="shared" si="3"/>
        <v>2.0349299383677737</v>
      </c>
      <c r="J15" s="195">
        <v>0</v>
      </c>
      <c r="K15" s="192">
        <f t="shared" si="4"/>
        <v>0</v>
      </c>
      <c r="L15" s="192">
        <v>0</v>
      </c>
      <c r="M15" s="192">
        <f t="shared" si="5"/>
        <v>0</v>
      </c>
      <c r="N15" s="192">
        <v>13.0344825</v>
      </c>
      <c r="O15" s="192">
        <f t="shared" si="6"/>
        <v>0.20109737541924963</v>
      </c>
      <c r="P15" s="193">
        <f t="shared" si="7"/>
        <v>6481.67708446</v>
      </c>
      <c r="Q15" s="27"/>
    </row>
    <row r="16" spans="1:17" s="26" customFormat="1" ht="24.75" customHeight="1">
      <c r="A16" s="33" t="s">
        <v>154</v>
      </c>
      <c r="B16" s="194">
        <v>2367.18889173</v>
      </c>
      <c r="C16" s="192">
        <f t="shared" si="0"/>
        <v>65.91945809504406</v>
      </c>
      <c r="D16" s="194">
        <v>337.40473321</v>
      </c>
      <c r="E16" s="192">
        <f t="shared" si="1"/>
        <v>9.395759353894002</v>
      </c>
      <c r="F16" s="191">
        <v>692.443752</v>
      </c>
      <c r="G16" s="192">
        <f t="shared" si="2"/>
        <v>19.282583258398205</v>
      </c>
      <c r="H16" s="222">
        <v>181.02425</v>
      </c>
      <c r="I16" s="221">
        <f t="shared" si="3"/>
        <v>5.041008980631384</v>
      </c>
      <c r="J16" s="195">
        <v>0</v>
      </c>
      <c r="K16" s="192">
        <f t="shared" si="4"/>
        <v>0</v>
      </c>
      <c r="L16" s="192">
        <v>0</v>
      </c>
      <c r="M16" s="192">
        <f t="shared" si="5"/>
        <v>0</v>
      </c>
      <c r="N16" s="192">
        <v>12.97046</v>
      </c>
      <c r="O16" s="192">
        <f t="shared" si="6"/>
        <v>0.361190312032339</v>
      </c>
      <c r="P16" s="193">
        <f>N16+L16+J16+H16+F16+D16+B16</f>
        <v>3591.0320869399998</v>
      </c>
      <c r="Q16" s="27"/>
    </row>
    <row r="17" spans="1:16" s="26" customFormat="1" ht="39.75" customHeight="1" thickBot="1">
      <c r="A17" s="197" t="s">
        <v>57</v>
      </c>
      <c r="B17" s="198">
        <f>SUM(B5:B16)</f>
        <v>65582.10949339998</v>
      </c>
      <c r="C17" s="199">
        <f>B17/$P17*100</f>
        <v>82.68462141645317</v>
      </c>
      <c r="D17" s="198">
        <f>SUM(D5:D16)</f>
        <v>2003.93553182</v>
      </c>
      <c r="E17" s="199">
        <f>D17/$P17*100</f>
        <v>2.5265221273217895</v>
      </c>
      <c r="F17" s="198">
        <f>SUM(F5:F16)</f>
        <v>9980.775025529998</v>
      </c>
      <c r="G17" s="199">
        <f>F17/$P17*100</f>
        <v>12.583562968675022</v>
      </c>
      <c r="H17" s="223">
        <f>SUM(H5:H16)</f>
        <v>1652.4653158</v>
      </c>
      <c r="I17" s="224">
        <f>H17/$P17*100</f>
        <v>2.083395457941059</v>
      </c>
      <c r="J17" s="233">
        <f>SUM(J5:J16)</f>
        <v>0</v>
      </c>
      <c r="K17" s="199">
        <f>J17/$P17*100</f>
        <v>0</v>
      </c>
      <c r="L17" s="223">
        <f>SUM(L5:L16)</f>
        <v>0</v>
      </c>
      <c r="M17" s="199">
        <f>L17/$P17*100</f>
        <v>0</v>
      </c>
      <c r="N17" s="223">
        <f>SUM(N5:N16)</f>
        <v>96.68460456</v>
      </c>
      <c r="O17" s="199">
        <f>N17/$P17*100</f>
        <v>0.12189802960893795</v>
      </c>
      <c r="P17" s="200">
        <f>SUM(P5:P16)</f>
        <v>79315.96997111</v>
      </c>
    </row>
    <row r="18" spans="1:16" s="23" customFormat="1" ht="16.5">
      <c r="A18" s="347" t="s">
        <v>58</v>
      </c>
      <c r="B18" s="347"/>
      <c r="C18" s="347"/>
      <c r="D18" s="347"/>
      <c r="E18" s="347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01"/>
    </row>
    <row r="19" spans="1:16" s="23" customFormat="1" ht="16.5">
      <c r="A19" s="36" t="s">
        <v>59</v>
      </c>
      <c r="B19" s="188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</sheetData>
  <sheetProtection/>
  <mergeCells count="11">
    <mergeCell ref="D3:E3"/>
    <mergeCell ref="F3:G3"/>
    <mergeCell ref="A3:A4"/>
    <mergeCell ref="P3:P4"/>
    <mergeCell ref="A18:E18"/>
    <mergeCell ref="A1:P1"/>
    <mergeCell ref="N3:O3"/>
    <mergeCell ref="L3:M3"/>
    <mergeCell ref="J3:K3"/>
    <mergeCell ref="H3:I3"/>
    <mergeCell ref="B3: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49"/>
  <sheetViews>
    <sheetView zoomScale="89" zoomScaleNormal="89" zoomScalePageLayoutView="0" workbookViewId="0" topLeftCell="A1">
      <selection activeCell="A5" sqref="A5:A16"/>
    </sheetView>
  </sheetViews>
  <sheetFormatPr defaultColWidth="8.875" defaultRowHeight="16.5"/>
  <cols>
    <col min="1" max="1" width="9.25390625" style="39" customWidth="1"/>
    <col min="2" max="2" width="11.875" style="39" customWidth="1"/>
    <col min="3" max="3" width="17.375" style="39" customWidth="1"/>
    <col min="4" max="4" width="11.875" style="39" customWidth="1"/>
    <col min="5" max="5" width="18.75390625" style="39" customWidth="1"/>
    <col min="6" max="6" width="11.625" style="39" customWidth="1"/>
    <col min="7" max="7" width="18.125" style="39" customWidth="1"/>
    <col min="8" max="8" width="8.875" style="41" customWidth="1"/>
    <col min="9" max="9" width="11.25390625" style="41" bestFit="1" customWidth="1"/>
    <col min="10" max="16384" width="8.875" style="41" customWidth="1"/>
  </cols>
  <sheetData>
    <row r="1" spans="1:7" s="29" customFormat="1" ht="45.75" customHeight="1">
      <c r="A1" s="348" t="s">
        <v>178</v>
      </c>
      <c r="B1" s="348"/>
      <c r="C1" s="348"/>
      <c r="D1" s="348"/>
      <c r="E1" s="348"/>
      <c r="F1" s="348"/>
      <c r="G1" s="348"/>
    </row>
    <row r="2" spans="1:7" s="31" customFormat="1" ht="24.75" customHeight="1" thickBot="1">
      <c r="A2" s="207"/>
      <c r="B2" s="208"/>
      <c r="C2" s="208"/>
      <c r="D2" s="208"/>
      <c r="E2" s="207"/>
      <c r="F2" s="209"/>
      <c r="G2" s="209"/>
    </row>
    <row r="3" spans="1:7" s="31" customFormat="1" ht="47.25" customHeight="1">
      <c r="A3" s="349" t="s">
        <v>61</v>
      </c>
      <c r="B3" s="351" t="s">
        <v>62</v>
      </c>
      <c r="C3" s="352"/>
      <c r="D3" s="353" t="s">
        <v>63</v>
      </c>
      <c r="E3" s="352"/>
      <c r="F3" s="351" t="s">
        <v>64</v>
      </c>
      <c r="G3" s="352"/>
    </row>
    <row r="4" spans="1:7" s="32" customFormat="1" ht="69.75" customHeight="1" thickBot="1">
      <c r="A4" s="350"/>
      <c r="B4" s="210" t="s">
        <v>65</v>
      </c>
      <c r="C4" s="211" t="s">
        <v>122</v>
      </c>
      <c r="D4" s="210" t="s">
        <v>65</v>
      </c>
      <c r="E4" s="211" t="s">
        <v>122</v>
      </c>
      <c r="F4" s="210" t="s">
        <v>65</v>
      </c>
      <c r="G4" s="211" t="s">
        <v>122</v>
      </c>
    </row>
    <row r="5" spans="1:9" s="34" customFormat="1" ht="24.75" customHeight="1">
      <c r="A5" s="103" t="s">
        <v>143</v>
      </c>
      <c r="B5" s="212">
        <f>'計算表'!C5</f>
        <v>0.8962</v>
      </c>
      <c r="C5" s="213">
        <f>'計算表'!B5/100000000</f>
        <v>2677.73884383</v>
      </c>
      <c r="D5" s="212">
        <f>'計算表'!C9</f>
        <v>1.1671842331430828</v>
      </c>
      <c r="E5" s="213">
        <f>'計算表'!B9/100000000</f>
        <v>1578.09113457</v>
      </c>
      <c r="F5" s="212">
        <f>'計算表'!C13</f>
        <v>1.6019</v>
      </c>
      <c r="G5" s="256">
        <f>'計算表'!B13/100000000</f>
        <v>39.30676965</v>
      </c>
      <c r="I5" s="35"/>
    </row>
    <row r="6" spans="1:9" s="34" customFormat="1" ht="24.75" customHeight="1">
      <c r="A6" s="103" t="s">
        <v>177</v>
      </c>
      <c r="B6" s="212">
        <f>'計算表'!C20</f>
        <v>0.9026</v>
      </c>
      <c r="C6" s="213">
        <f>'計算表'!B20/100000000</f>
        <v>293.61023064</v>
      </c>
      <c r="D6" s="212">
        <f>'計算表'!C24</f>
        <v>1.2001195332080685</v>
      </c>
      <c r="E6" s="213">
        <f>'計算表'!B24/100000000</f>
        <v>102.4549629</v>
      </c>
      <c r="F6" s="212">
        <f>'計算表'!C28</f>
        <v>1.6358000000000001</v>
      </c>
      <c r="G6" s="256">
        <f>'計算表'!B28/100000000</f>
        <v>4.39669559</v>
      </c>
      <c r="I6" s="35"/>
    </row>
    <row r="7" spans="1:9" s="34" customFormat="1" ht="24.75" customHeight="1">
      <c r="A7" s="103" t="s">
        <v>145</v>
      </c>
      <c r="B7" s="212">
        <f>'計算表'!C35</f>
        <v>1.0042702419295049</v>
      </c>
      <c r="C7" s="213">
        <f>'計算表'!B35/100000000</f>
        <v>641.60970326</v>
      </c>
      <c r="D7" s="212">
        <f>'計算表'!C39</f>
        <v>1.272184034011604</v>
      </c>
      <c r="E7" s="213">
        <f>'計算表'!B39/100000000</f>
        <v>2767.22816247</v>
      </c>
      <c r="F7" s="212">
        <f>'計算表'!C43</f>
        <v>1.7607</v>
      </c>
      <c r="G7" s="256">
        <f>'計算表'!B43/100000000</f>
        <v>21.04519245</v>
      </c>
      <c r="I7" s="35"/>
    </row>
    <row r="8" spans="1:9" s="34" customFormat="1" ht="24.75" customHeight="1">
      <c r="A8" s="103" t="s">
        <v>146</v>
      </c>
      <c r="B8" s="212">
        <f>'計算表'!C50</f>
        <v>0.9462999999999999</v>
      </c>
      <c r="C8" s="213">
        <f>'計算表'!B50/100000000</f>
        <v>4037.12036112</v>
      </c>
      <c r="D8" s="212">
        <f>'計算表'!C54</f>
        <v>1.249868038671976</v>
      </c>
      <c r="E8" s="213">
        <f>'計算表'!B54/100000000</f>
        <v>550.10283768</v>
      </c>
      <c r="F8" s="212">
        <f>'計算表'!C58</f>
        <v>1.82</v>
      </c>
      <c r="G8" s="256">
        <f>'計算表'!B58/100000000</f>
        <v>79.09865911</v>
      </c>
      <c r="I8" s="35"/>
    </row>
    <row r="9" spans="1:9" s="34" customFormat="1" ht="24.75" customHeight="1">
      <c r="A9" s="103" t="s">
        <v>147</v>
      </c>
      <c r="B9" s="212">
        <f>'計算表'!H5</f>
        <v>0.933</v>
      </c>
      <c r="C9" s="213">
        <f>'計算表'!G5/100000000</f>
        <v>5885.98498317</v>
      </c>
      <c r="D9" s="212">
        <f>'計算表'!H9</f>
        <v>1.2510755301243282</v>
      </c>
      <c r="E9" s="213">
        <f>'計算表'!G9/100000000</f>
        <v>552.0726564</v>
      </c>
      <c r="F9" s="212">
        <f>'計算表'!H13</f>
        <v>1.8017999999999998</v>
      </c>
      <c r="G9" s="256">
        <f>'計算表'!G13/100000000</f>
        <v>49.89260027</v>
      </c>
      <c r="I9" s="35"/>
    </row>
    <row r="10" spans="1:9" s="34" customFormat="1" ht="24.75" customHeight="1">
      <c r="A10" s="103" t="s">
        <v>148</v>
      </c>
      <c r="B10" s="212">
        <f>'計算表'!H21</f>
        <v>1.0125</v>
      </c>
      <c r="C10" s="213">
        <f>'計算表'!G21/100000000</f>
        <v>2353.00550916</v>
      </c>
      <c r="D10" s="212">
        <f>'計算表'!H25</f>
        <v>1.3944946519463732</v>
      </c>
      <c r="E10" s="213">
        <f>'計算表'!G25/100000000</f>
        <v>770.34303627</v>
      </c>
      <c r="F10" s="212">
        <f>'計算表'!H29</f>
        <v>1.8588</v>
      </c>
      <c r="G10" s="256">
        <f>'計算表'!G29/100000000</f>
        <v>10.35656739</v>
      </c>
      <c r="I10" s="35"/>
    </row>
    <row r="11" spans="1:9" s="34" customFormat="1" ht="24.75" customHeight="1">
      <c r="A11" s="103" t="s">
        <v>149</v>
      </c>
      <c r="B11" s="212">
        <f>'計算表'!H36</f>
        <v>1.0694</v>
      </c>
      <c r="C11" s="213">
        <f>'計算表'!G36/100000000</f>
        <v>2315.60654705</v>
      </c>
      <c r="D11" s="212">
        <f>'計算表'!H40</f>
        <v>1.4871944671686121</v>
      </c>
      <c r="E11" s="213">
        <f>'計算表'!G40/100000000</f>
        <v>344.00988745</v>
      </c>
      <c r="F11" s="212">
        <f>'計算表'!H44</f>
        <v>2.1025</v>
      </c>
      <c r="G11" s="256">
        <f>'計算表'!G44/100000000</f>
        <v>58.02174225</v>
      </c>
      <c r="I11" s="35"/>
    </row>
    <row r="12" spans="1:9" s="34" customFormat="1" ht="24.75" customHeight="1">
      <c r="A12" s="103" t="s">
        <v>150</v>
      </c>
      <c r="B12" s="212">
        <f>'計算表'!H51</f>
        <v>1.1357</v>
      </c>
      <c r="C12" s="213">
        <f>'計算表'!G51/100000000</f>
        <v>1854.51329552</v>
      </c>
      <c r="D12" s="212">
        <f>'計算表'!H55</f>
        <v>1.6</v>
      </c>
      <c r="E12" s="213">
        <f>'計算表'!G55/100000000</f>
        <v>69.95239038</v>
      </c>
      <c r="F12" s="212">
        <f>'計算表'!H59</f>
        <v>2.239</v>
      </c>
      <c r="G12" s="256">
        <f>'計算表'!G59/100000000</f>
        <v>7.21399146</v>
      </c>
      <c r="I12" s="35"/>
    </row>
    <row r="13" spans="1:9" s="34" customFormat="1" ht="24.75" customHeight="1">
      <c r="A13" s="103" t="s">
        <v>151</v>
      </c>
      <c r="B13" s="212">
        <f>'計算表'!M5</f>
        <v>1.1318</v>
      </c>
      <c r="C13" s="213">
        <f>'計算表'!L5/100000000</f>
        <v>261.64091124</v>
      </c>
      <c r="D13" s="212">
        <f>'計算表'!M9</f>
        <v>1.708442684265927</v>
      </c>
      <c r="E13" s="213">
        <f>'計算表'!L9/100000000</f>
        <v>1965.50142306</v>
      </c>
      <c r="F13" s="212">
        <f>'計算表'!M13</f>
        <v>2.1362</v>
      </c>
      <c r="G13" s="256">
        <f>'計算表'!L13/100000000</f>
        <v>6.35805655</v>
      </c>
      <c r="I13" s="35"/>
    </row>
    <row r="14" spans="1:9" s="34" customFormat="1" ht="24.75" customHeight="1">
      <c r="A14" s="103" t="s">
        <v>152</v>
      </c>
      <c r="B14" s="212">
        <f>'計算表'!M21</f>
        <v>1.1197</v>
      </c>
      <c r="C14" s="213">
        <f>'計算表'!L21/100000000</f>
        <v>2480.9424556</v>
      </c>
      <c r="D14" s="212">
        <f>'計算表'!M25</f>
        <v>1.6517427226490882</v>
      </c>
      <c r="E14" s="213">
        <f>'計算表'!L25/100000000</f>
        <v>576.11606725</v>
      </c>
      <c r="F14" s="212">
        <f>'計算表'!M29</f>
        <v>2.1368</v>
      </c>
      <c r="G14" s="256">
        <f>'計算表'!L29/100000000</f>
        <v>59.6638875</v>
      </c>
      <c r="I14" s="35"/>
    </row>
    <row r="15" spans="1:9" s="34" customFormat="1" ht="24.75" customHeight="1">
      <c r="A15" s="103" t="s">
        <v>153</v>
      </c>
      <c r="B15" s="212">
        <f>'計算表'!M36</f>
        <v>1.1199</v>
      </c>
      <c r="C15" s="213">
        <f>'計算表'!L36/100000000</f>
        <v>2174.86323261</v>
      </c>
      <c r="D15" s="212">
        <f>'計算表'!M40</f>
        <v>1.7030662490793336</v>
      </c>
      <c r="E15" s="213">
        <f>'計算表'!L40/100000000</f>
        <v>910.38701761</v>
      </c>
      <c r="F15" s="212">
        <f>'計算表'!M44</f>
        <v>2.1359</v>
      </c>
      <c r="G15" s="256">
        <f>'計算表'!L44/100000000</f>
        <v>21.03330999</v>
      </c>
      <c r="I15" s="35"/>
    </row>
    <row r="16" spans="1:9" s="34" customFormat="1" ht="24.75" customHeight="1" thickBot="1">
      <c r="A16" s="103" t="s">
        <v>154</v>
      </c>
      <c r="B16" s="257">
        <f>'計算表'!M51</f>
        <v>1.0733</v>
      </c>
      <c r="C16" s="258">
        <f>'計算表'!L51/100000000</f>
        <v>353.39010684</v>
      </c>
      <c r="D16" s="257">
        <f>'計算表'!M55</f>
        <v>1.6881308922184026</v>
      </c>
      <c r="E16" s="258">
        <f>'計算表'!L55/100000000</f>
        <v>447.17116136</v>
      </c>
      <c r="F16" s="257">
        <f>'計算表'!M59</f>
        <v>2.0563</v>
      </c>
      <c r="G16" s="259">
        <f>'計算表'!L59/100000000</f>
        <v>4.45918468</v>
      </c>
      <c r="I16" s="35"/>
    </row>
    <row r="17" spans="1:7" s="31" customFormat="1" ht="9" customHeight="1">
      <c r="A17" s="214"/>
      <c r="B17" s="215"/>
      <c r="C17" s="215"/>
      <c r="D17" s="216"/>
      <c r="E17" s="215"/>
      <c r="F17" s="216"/>
      <c r="G17" s="214"/>
    </row>
    <row r="18" spans="1:7" s="31" customFormat="1" ht="16.5">
      <c r="A18" s="217" t="s">
        <v>66</v>
      </c>
      <c r="B18" s="217"/>
      <c r="C18" s="209"/>
      <c r="D18" s="209"/>
      <c r="E18" s="218"/>
      <c r="F18" s="209"/>
      <c r="G18" s="209"/>
    </row>
    <row r="19" spans="1:7" s="31" customFormat="1" ht="16.5">
      <c r="A19" s="354" t="s">
        <v>67</v>
      </c>
      <c r="B19" s="355"/>
      <c r="C19" s="355"/>
      <c r="D19" s="355"/>
      <c r="E19" s="355"/>
      <c r="F19" s="355"/>
      <c r="G19" s="209"/>
    </row>
    <row r="37" spans="1:7" ht="16.5">
      <c r="A37" s="38" t="s">
        <v>68</v>
      </c>
      <c r="B37" s="39" t="s">
        <v>69</v>
      </c>
      <c r="C37" s="39" t="s">
        <v>70</v>
      </c>
      <c r="D37" s="40" t="s">
        <v>71</v>
      </c>
      <c r="E37" s="40"/>
      <c r="F37" s="40"/>
      <c r="G37" s="40"/>
    </row>
    <row r="38" spans="1:7" ht="15.75">
      <c r="A38" s="39">
        <v>1</v>
      </c>
      <c r="B38" s="42">
        <f>B5</f>
        <v>0.8962</v>
      </c>
      <c r="C38" s="42">
        <f>D5</f>
        <v>1.1671842331430828</v>
      </c>
      <c r="D38" s="43">
        <f>F5</f>
        <v>1.6019</v>
      </c>
      <c r="E38" s="44">
        <f>C38-B38</f>
        <v>0.27098423314308284</v>
      </c>
      <c r="F38" s="44">
        <f>D38-C38</f>
        <v>0.43471576685691726</v>
      </c>
      <c r="G38" s="40"/>
    </row>
    <row r="39" spans="1:7" ht="15.75">
      <c r="A39" s="39">
        <v>2</v>
      </c>
      <c r="B39" s="42">
        <f aca="true" t="shared" si="0" ref="B39:B49">B6</f>
        <v>0.9026</v>
      </c>
      <c r="C39" s="42">
        <f aca="true" t="shared" si="1" ref="C39:C49">D6</f>
        <v>1.2001195332080685</v>
      </c>
      <c r="D39" s="43">
        <f aca="true" t="shared" si="2" ref="D39:D49">F6</f>
        <v>1.6358000000000001</v>
      </c>
      <c r="E39" s="44">
        <f aca="true" t="shared" si="3" ref="E39:F49">C39-B39</f>
        <v>0.29751953320806857</v>
      </c>
      <c r="F39" s="44">
        <f t="shared" si="3"/>
        <v>0.4356804667919316</v>
      </c>
      <c r="G39" s="40"/>
    </row>
    <row r="40" spans="1:7" ht="15.75">
      <c r="A40" s="39">
        <v>3</v>
      </c>
      <c r="B40" s="42">
        <f t="shared" si="0"/>
        <v>1.0042702419295049</v>
      </c>
      <c r="C40" s="42">
        <f t="shared" si="1"/>
        <v>1.272184034011604</v>
      </c>
      <c r="D40" s="43">
        <f t="shared" si="2"/>
        <v>1.7607</v>
      </c>
      <c r="E40" s="44">
        <f t="shared" si="3"/>
        <v>0.2679137920820991</v>
      </c>
      <c r="F40" s="44">
        <f t="shared" si="3"/>
        <v>0.488515965988396</v>
      </c>
      <c r="G40" s="40"/>
    </row>
    <row r="41" spans="1:7" ht="15.75">
      <c r="A41" s="39">
        <v>4</v>
      </c>
      <c r="B41" s="42">
        <f t="shared" si="0"/>
        <v>0.9462999999999999</v>
      </c>
      <c r="C41" s="42">
        <f t="shared" si="1"/>
        <v>1.249868038671976</v>
      </c>
      <c r="D41" s="43">
        <f t="shared" si="2"/>
        <v>1.82</v>
      </c>
      <c r="E41" s="44">
        <f t="shared" si="3"/>
        <v>0.3035680386719761</v>
      </c>
      <c r="F41" s="44">
        <f t="shared" si="3"/>
        <v>0.570131961328024</v>
      </c>
      <c r="G41" s="40"/>
    </row>
    <row r="42" spans="1:7" ht="15.75">
      <c r="A42" s="39">
        <v>5</v>
      </c>
      <c r="B42" s="42">
        <f t="shared" si="0"/>
        <v>0.933</v>
      </c>
      <c r="C42" s="42">
        <f t="shared" si="1"/>
        <v>1.2510755301243282</v>
      </c>
      <c r="D42" s="43">
        <f t="shared" si="2"/>
        <v>1.8017999999999998</v>
      </c>
      <c r="E42" s="44">
        <f t="shared" si="3"/>
        <v>0.3180755301243281</v>
      </c>
      <c r="F42" s="44">
        <f t="shared" si="3"/>
        <v>0.5507244698756717</v>
      </c>
      <c r="G42" s="40"/>
    </row>
    <row r="43" spans="1:7" ht="15.75">
      <c r="A43" s="39">
        <v>6</v>
      </c>
      <c r="B43" s="42">
        <f t="shared" si="0"/>
        <v>1.0125</v>
      </c>
      <c r="C43" s="42">
        <f t="shared" si="1"/>
        <v>1.3944946519463732</v>
      </c>
      <c r="D43" s="43">
        <f t="shared" si="2"/>
        <v>1.8588</v>
      </c>
      <c r="E43" s="44">
        <f t="shared" si="3"/>
        <v>0.3819946519463733</v>
      </c>
      <c r="F43" s="44">
        <f t="shared" si="3"/>
        <v>0.4643053480536268</v>
      </c>
      <c r="G43" s="40"/>
    </row>
    <row r="44" spans="1:7" ht="15.75">
      <c r="A44" s="39">
        <v>7</v>
      </c>
      <c r="B44" s="42">
        <f t="shared" si="0"/>
        <v>1.0694</v>
      </c>
      <c r="C44" s="42">
        <f t="shared" si="1"/>
        <v>1.4871944671686121</v>
      </c>
      <c r="D44" s="43">
        <f t="shared" si="2"/>
        <v>2.1025</v>
      </c>
      <c r="E44" s="44">
        <f t="shared" si="3"/>
        <v>0.41779446716861224</v>
      </c>
      <c r="F44" s="44">
        <f t="shared" si="3"/>
        <v>0.6153055328313879</v>
      </c>
      <c r="G44" s="40"/>
    </row>
    <row r="45" spans="1:7" ht="15.75">
      <c r="A45" s="39">
        <v>8</v>
      </c>
      <c r="B45" s="42">
        <f t="shared" si="0"/>
        <v>1.1357</v>
      </c>
      <c r="C45" s="42">
        <f t="shared" si="1"/>
        <v>1.6</v>
      </c>
      <c r="D45" s="43">
        <f t="shared" si="2"/>
        <v>2.239</v>
      </c>
      <c r="E45" s="44">
        <f t="shared" si="3"/>
        <v>0.46430000000000016</v>
      </c>
      <c r="F45" s="44">
        <f t="shared" si="3"/>
        <v>0.6389999999999998</v>
      </c>
      <c r="G45" s="40"/>
    </row>
    <row r="46" spans="1:7" ht="15.75">
      <c r="A46" s="39">
        <v>9</v>
      </c>
      <c r="B46" s="42">
        <f t="shared" si="0"/>
        <v>1.1318</v>
      </c>
      <c r="C46" s="42">
        <f t="shared" si="1"/>
        <v>1.708442684265927</v>
      </c>
      <c r="D46" s="43">
        <f t="shared" si="2"/>
        <v>2.1362</v>
      </c>
      <c r="E46" s="44">
        <f t="shared" si="3"/>
        <v>0.5766426842659271</v>
      </c>
      <c r="F46" s="44">
        <f t="shared" si="3"/>
        <v>0.42775731573407305</v>
      </c>
      <c r="G46" s="40"/>
    </row>
    <row r="47" spans="1:7" ht="15.75">
      <c r="A47" s="39">
        <v>10</v>
      </c>
      <c r="B47" s="42">
        <f t="shared" si="0"/>
        <v>1.1197</v>
      </c>
      <c r="C47" s="42">
        <f t="shared" si="1"/>
        <v>1.6517427226490882</v>
      </c>
      <c r="D47" s="43">
        <f t="shared" si="2"/>
        <v>2.1368</v>
      </c>
      <c r="E47" s="44">
        <f t="shared" si="3"/>
        <v>0.5320427226490883</v>
      </c>
      <c r="F47" s="44">
        <f t="shared" si="3"/>
        <v>0.48505727735091186</v>
      </c>
      <c r="G47" s="40"/>
    </row>
    <row r="48" spans="1:7" ht="15.75">
      <c r="A48" s="39">
        <v>11</v>
      </c>
      <c r="B48" s="42">
        <f t="shared" si="0"/>
        <v>1.1199</v>
      </c>
      <c r="C48" s="42">
        <f t="shared" si="1"/>
        <v>1.7030662490793336</v>
      </c>
      <c r="D48" s="43">
        <f t="shared" si="2"/>
        <v>2.1359</v>
      </c>
      <c r="E48" s="44">
        <f t="shared" si="3"/>
        <v>0.5831662490793337</v>
      </c>
      <c r="F48" s="44">
        <f t="shared" si="3"/>
        <v>0.43283375092066634</v>
      </c>
      <c r="G48" s="40"/>
    </row>
    <row r="49" spans="1:7" ht="15.75">
      <c r="A49" s="39">
        <v>12</v>
      </c>
      <c r="B49" s="42">
        <f t="shared" si="0"/>
        <v>1.0733</v>
      </c>
      <c r="C49" s="42">
        <f t="shared" si="1"/>
        <v>1.6881308922184026</v>
      </c>
      <c r="D49" s="43">
        <f t="shared" si="2"/>
        <v>2.0563</v>
      </c>
      <c r="E49" s="44">
        <f t="shared" si="3"/>
        <v>0.6148308922184027</v>
      </c>
      <c r="F49" s="44">
        <f t="shared" si="3"/>
        <v>0.36816910778159717</v>
      </c>
      <c r="G49" s="40"/>
    </row>
  </sheetData>
  <sheetProtection/>
  <mergeCells count="6">
    <mergeCell ref="A1:G1"/>
    <mergeCell ref="A3:A4"/>
    <mergeCell ref="B3:C3"/>
    <mergeCell ref="D3:E3"/>
    <mergeCell ref="F3:G3"/>
    <mergeCell ref="A19:F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C5" sqref="C5"/>
    </sheetView>
  </sheetViews>
  <sheetFormatPr defaultColWidth="9.00390625" defaultRowHeight="16.5"/>
  <cols>
    <col min="1" max="1" width="15.375" style="0" bestFit="1" customWidth="1"/>
    <col min="2" max="2" width="17.875" style="0" customWidth="1"/>
    <col min="3" max="3" width="11.75390625" style="0" customWidth="1"/>
    <col min="4" max="4" width="21.875" style="0" bestFit="1" customWidth="1"/>
    <col min="5" max="5" width="1.4921875" style="0" customWidth="1"/>
    <col min="6" max="6" width="15.375" style="0" bestFit="1" customWidth="1"/>
    <col min="7" max="7" width="19.375" style="0" bestFit="1" customWidth="1"/>
    <col min="8" max="8" width="8.75390625" style="0" bestFit="1" customWidth="1"/>
    <col min="9" max="9" width="21.875" style="0" bestFit="1" customWidth="1"/>
    <col min="11" max="11" width="15.375" style="0" bestFit="1" customWidth="1"/>
    <col min="12" max="12" width="19.375" style="0" bestFit="1" customWidth="1"/>
    <col min="13" max="13" width="8.75390625" style="0" bestFit="1" customWidth="1"/>
    <col min="14" max="14" width="20.625" style="0" bestFit="1" customWidth="1"/>
  </cols>
  <sheetData>
    <row r="1" spans="1:14" ht="17.25" thickBot="1">
      <c r="A1" s="45" t="s">
        <v>72</v>
      </c>
      <c r="B1" s="357" t="s">
        <v>73</v>
      </c>
      <c r="C1" s="358"/>
      <c r="D1" s="358"/>
      <c r="F1" s="45" t="s">
        <v>72</v>
      </c>
      <c r="G1" s="356" t="s">
        <v>74</v>
      </c>
      <c r="H1" s="356"/>
      <c r="I1" s="356"/>
      <c r="K1" s="45" t="s">
        <v>72</v>
      </c>
      <c r="L1" s="356" t="s">
        <v>75</v>
      </c>
      <c r="M1" s="356"/>
      <c r="N1" s="356"/>
    </row>
    <row r="2" spans="1:14" ht="16.5">
      <c r="A2" s="1" t="s">
        <v>76</v>
      </c>
      <c r="B2" s="49">
        <v>267773884383</v>
      </c>
      <c r="C2" s="50">
        <v>0.8962</v>
      </c>
      <c r="D2" s="48">
        <f>B2*C2</f>
        <v>239978955184.0446</v>
      </c>
      <c r="F2" s="1" t="s">
        <v>76</v>
      </c>
      <c r="G2" s="49">
        <v>588598498317</v>
      </c>
      <c r="H2" s="50">
        <v>0.933</v>
      </c>
      <c r="I2" s="51">
        <f>G2*H2</f>
        <v>549162398929.76105</v>
      </c>
      <c r="K2" s="1" t="s">
        <v>76</v>
      </c>
      <c r="L2" s="49">
        <v>26164091124</v>
      </c>
      <c r="M2" s="50">
        <v>1.1318</v>
      </c>
      <c r="N2" s="51">
        <f>L2*M2</f>
        <v>29612518334.143196</v>
      </c>
    </row>
    <row r="3" spans="1:14" ht="16.5">
      <c r="A3" s="1"/>
      <c r="B3" s="49"/>
      <c r="C3" s="50"/>
      <c r="D3" s="48"/>
      <c r="F3" s="1"/>
      <c r="G3" s="49"/>
      <c r="H3" s="50"/>
      <c r="I3" s="51"/>
      <c r="K3" s="1"/>
      <c r="L3" s="49"/>
      <c r="M3" s="50"/>
      <c r="N3" s="54"/>
    </row>
    <row r="4" spans="1:14" ht="17.25" thickBot="1">
      <c r="A4" s="45" t="s">
        <v>72</v>
      </c>
      <c r="B4" s="56"/>
      <c r="C4" s="57"/>
      <c r="D4" s="58">
        <f>B4*C4</f>
        <v>0</v>
      </c>
      <c r="F4" s="1"/>
      <c r="G4" s="59"/>
      <c r="H4" s="60"/>
      <c r="I4" s="51">
        <f>G4*H4</f>
        <v>0</v>
      </c>
      <c r="K4" s="1"/>
      <c r="L4" s="59"/>
      <c r="M4" s="60"/>
      <c r="N4" s="61">
        <f>L4*M4</f>
        <v>0</v>
      </c>
    </row>
    <row r="5" spans="1:14" ht="16.5">
      <c r="A5" s="1"/>
      <c r="B5" s="62">
        <f>SUM(B2:B4)</f>
        <v>267773884383</v>
      </c>
      <c r="C5" s="63">
        <f>D5/B5</f>
        <v>0.8962</v>
      </c>
      <c r="D5" s="64">
        <f>SUM(D2:D4)</f>
        <v>239978955184.0446</v>
      </c>
      <c r="F5" s="1"/>
      <c r="G5" s="62">
        <f>SUM(G2:G4)</f>
        <v>588598498317</v>
      </c>
      <c r="H5" s="63">
        <f>I5/G5</f>
        <v>0.933</v>
      </c>
      <c r="I5" s="64">
        <f>SUM(I2:I4)</f>
        <v>549162398929.76105</v>
      </c>
      <c r="K5" s="1"/>
      <c r="L5" s="62">
        <f>SUM(L2:L4)</f>
        <v>26164091124</v>
      </c>
      <c r="M5" s="63">
        <f>N5/L5</f>
        <v>1.1318</v>
      </c>
      <c r="N5" s="64">
        <f>SUM(N2:N4)</f>
        <v>29612518334.143196</v>
      </c>
    </row>
    <row r="6" spans="1:14" ht="16.5">
      <c r="A6" s="2" t="s">
        <v>77</v>
      </c>
      <c r="B6" s="49">
        <v>11077298028</v>
      </c>
      <c r="C6" s="50">
        <v>1.1683</v>
      </c>
      <c r="D6" s="48">
        <f>B6*C6</f>
        <v>12941607286.112398</v>
      </c>
      <c r="F6" s="2" t="s">
        <v>77</v>
      </c>
      <c r="G6" s="49">
        <v>3809808914</v>
      </c>
      <c r="H6" s="50">
        <v>1.244</v>
      </c>
      <c r="I6" s="51">
        <f>G6*H6</f>
        <v>4739402289.016</v>
      </c>
      <c r="K6" s="2" t="s">
        <v>77</v>
      </c>
      <c r="L6" s="49">
        <v>2467528983</v>
      </c>
      <c r="M6" s="50">
        <v>1.7118</v>
      </c>
      <c r="N6" s="48">
        <f>L6*M6</f>
        <v>4223916113.0994</v>
      </c>
    </row>
    <row r="7" spans="1:14" ht="16.5">
      <c r="A7" s="2"/>
      <c r="B7" s="49">
        <v>146731815429</v>
      </c>
      <c r="C7" s="50">
        <v>1.1671</v>
      </c>
      <c r="D7" s="65">
        <f>B7*C7</f>
        <v>171250701787.1859</v>
      </c>
      <c r="F7" s="2"/>
      <c r="G7" s="49">
        <v>51397456726</v>
      </c>
      <c r="H7" s="50">
        <v>1.2516</v>
      </c>
      <c r="I7" s="51">
        <f>G7*H7</f>
        <v>64329056838.261604</v>
      </c>
      <c r="K7" s="2"/>
      <c r="L7" s="49">
        <v>194082613323</v>
      </c>
      <c r="M7" s="50">
        <v>1.7084</v>
      </c>
      <c r="N7" s="65">
        <f>L7*M7</f>
        <v>331570736601.0132</v>
      </c>
    </row>
    <row r="8" spans="1:14" ht="16.5">
      <c r="A8" s="2"/>
      <c r="B8" s="46"/>
      <c r="C8" s="47"/>
      <c r="D8" s="66">
        <f>B8*C8</f>
        <v>0</v>
      </c>
      <c r="F8" s="2"/>
      <c r="G8" s="49"/>
      <c r="H8" s="50"/>
      <c r="I8" s="51">
        <f>G8*H8</f>
        <v>0</v>
      </c>
      <c r="K8" s="2"/>
      <c r="L8" s="46"/>
      <c r="M8" s="47"/>
      <c r="N8" s="66">
        <f>L8*M8</f>
        <v>0</v>
      </c>
    </row>
    <row r="9" spans="1:14" ht="16.5">
      <c r="A9" s="2"/>
      <c r="B9" s="62">
        <f>SUM(B6:B8)</f>
        <v>157809113457</v>
      </c>
      <c r="C9" s="63">
        <f>D9/B9</f>
        <v>1.1671842331430828</v>
      </c>
      <c r="D9" s="67">
        <f>SUM(D6:D8)</f>
        <v>184192309073.2983</v>
      </c>
      <c r="F9" s="2"/>
      <c r="G9" s="62">
        <f>SUM(G6:G8)</f>
        <v>55207265640</v>
      </c>
      <c r="H9" s="63">
        <f>I9/G9</f>
        <v>1.2510755301243282</v>
      </c>
      <c r="I9" s="67">
        <f>SUM(I6:I8)</f>
        <v>69068459127.2776</v>
      </c>
      <c r="K9" s="2"/>
      <c r="L9" s="62">
        <f>SUM(L6:L8)</f>
        <v>196550142306</v>
      </c>
      <c r="M9" s="63">
        <f>N9/L9</f>
        <v>1.708442684265927</v>
      </c>
      <c r="N9" s="67">
        <f>SUM(N6:N8)</f>
        <v>335794652714.1126</v>
      </c>
    </row>
    <row r="10" spans="1:14" ht="16.5">
      <c r="A10" s="2" t="s">
        <v>78</v>
      </c>
      <c r="B10" s="49">
        <v>3930676965</v>
      </c>
      <c r="C10" s="50">
        <v>1.6019</v>
      </c>
      <c r="D10" s="51">
        <f>B10*C10</f>
        <v>6296551430.2335005</v>
      </c>
      <c r="F10" s="2" t="s">
        <v>78</v>
      </c>
      <c r="G10" s="49">
        <v>4989260027</v>
      </c>
      <c r="H10" s="50">
        <v>1.8018</v>
      </c>
      <c r="I10" s="51">
        <f>G10*H10</f>
        <v>8989648716.6486</v>
      </c>
      <c r="K10" s="2" t="s">
        <v>78</v>
      </c>
      <c r="L10" s="49">
        <v>635805655</v>
      </c>
      <c r="M10" s="50">
        <v>2.1362</v>
      </c>
      <c r="N10" s="51">
        <f>L10*M10</f>
        <v>1358208040.211</v>
      </c>
    </row>
    <row r="11" spans="1:14" ht="16.5">
      <c r="A11" s="1"/>
      <c r="B11" s="52"/>
      <c r="C11" s="55"/>
      <c r="D11" s="54">
        <f>B11*C11</f>
        <v>0</v>
      </c>
      <c r="F11" s="1"/>
      <c r="G11" s="52"/>
      <c r="H11" s="53"/>
      <c r="I11" s="51">
        <f>G11*H11</f>
        <v>0</v>
      </c>
      <c r="K11" s="1"/>
      <c r="L11" s="52"/>
      <c r="M11" s="53"/>
      <c r="N11" s="54">
        <f>L11*M11</f>
        <v>0</v>
      </c>
    </row>
    <row r="12" spans="1:14" ht="16.5">
      <c r="A12" s="1"/>
      <c r="B12" s="59"/>
      <c r="C12" s="60"/>
      <c r="D12" s="61">
        <f>B12*C12</f>
        <v>0</v>
      </c>
      <c r="F12" s="1"/>
      <c r="G12" s="59"/>
      <c r="H12" s="60"/>
      <c r="I12" s="51">
        <f>G12*H12</f>
        <v>0</v>
      </c>
      <c r="K12" s="1"/>
      <c r="L12" s="59"/>
      <c r="M12" s="60"/>
      <c r="N12" s="61">
        <f>L12*M12</f>
        <v>0</v>
      </c>
    </row>
    <row r="13" spans="1:14" ht="16.5">
      <c r="A13" s="1"/>
      <c r="B13" s="68">
        <f>SUM(B10:B12)</f>
        <v>3930676965</v>
      </c>
      <c r="C13" s="69">
        <f>D13/B13</f>
        <v>1.6019</v>
      </c>
      <c r="D13" s="64">
        <f>SUM(D10:D12)</f>
        <v>6296551430.2335005</v>
      </c>
      <c r="F13" s="1"/>
      <c r="G13" s="68">
        <f>SUM(G10:G12)</f>
        <v>4989260027</v>
      </c>
      <c r="H13" s="69">
        <f>I13/G13</f>
        <v>1.8017999999999998</v>
      </c>
      <c r="I13" s="64">
        <f>SUM(I10:I12)</f>
        <v>8989648716.6486</v>
      </c>
      <c r="K13" s="1"/>
      <c r="L13" s="68">
        <f>SUM(L10:L12)</f>
        <v>635805655</v>
      </c>
      <c r="M13" s="69">
        <f>N13/L13</f>
        <v>2.1362</v>
      </c>
      <c r="N13" s="64">
        <f>SUM(N10:N12)</f>
        <v>1358208040.211</v>
      </c>
    </row>
    <row r="15" spans="1:4" ht="16.5">
      <c r="A15" s="45" t="s">
        <v>72</v>
      </c>
      <c r="B15" s="356" t="s">
        <v>79</v>
      </c>
      <c r="C15" s="356"/>
      <c r="D15" s="356"/>
    </row>
    <row r="16" spans="1:14" ht="16.5">
      <c r="A16" s="1" t="s">
        <v>76</v>
      </c>
      <c r="B16" s="49">
        <v>29361023064</v>
      </c>
      <c r="C16" s="50">
        <v>0.9026</v>
      </c>
      <c r="D16" s="51">
        <f>B16*C16</f>
        <v>26501259417.5664</v>
      </c>
      <c r="F16" s="45" t="s">
        <v>72</v>
      </c>
      <c r="G16" s="356" t="s">
        <v>80</v>
      </c>
      <c r="H16" s="356"/>
      <c r="I16" s="356"/>
      <c r="K16" s="45" t="s">
        <v>72</v>
      </c>
      <c r="L16" s="356" t="s">
        <v>81</v>
      </c>
      <c r="M16" s="356"/>
      <c r="N16" s="356"/>
    </row>
    <row r="17" spans="1:14" ht="16.5">
      <c r="A17" s="1"/>
      <c r="B17" s="46"/>
      <c r="C17" s="53"/>
      <c r="D17" s="54">
        <f>B17*C17</f>
        <v>0</v>
      </c>
      <c r="F17" s="1" t="s">
        <v>76</v>
      </c>
      <c r="G17" s="49">
        <v>235300550916</v>
      </c>
      <c r="H17" s="50">
        <v>1.0125</v>
      </c>
      <c r="I17" s="51">
        <f>G17*H17</f>
        <v>238241807802.44998</v>
      </c>
      <c r="K17" s="1" t="s">
        <v>76</v>
      </c>
      <c r="L17" s="49">
        <v>248094245560</v>
      </c>
      <c r="M17" s="50">
        <v>1.1197</v>
      </c>
      <c r="N17" s="51">
        <f>L17*M17</f>
        <v>277791126753.532</v>
      </c>
    </row>
    <row r="18" spans="1:14" ht="16.5">
      <c r="A18" s="1"/>
      <c r="B18" s="46"/>
      <c r="C18" s="53"/>
      <c r="D18" s="54">
        <f>B18*C18</f>
        <v>0</v>
      </c>
      <c r="F18" s="1"/>
      <c r="G18" s="46"/>
      <c r="H18" s="47"/>
      <c r="I18" s="51">
        <f>G18*H18</f>
        <v>0</v>
      </c>
      <c r="K18" s="1"/>
      <c r="L18" s="52"/>
      <c r="M18" s="53"/>
      <c r="N18" s="54">
        <f>L18*M18</f>
        <v>0</v>
      </c>
    </row>
    <row r="19" spans="1:14" ht="16.5">
      <c r="A19" s="1"/>
      <c r="B19" s="59"/>
      <c r="C19" s="60"/>
      <c r="D19" s="61">
        <f>B19*C19</f>
        <v>0</v>
      </c>
      <c r="F19" s="1"/>
      <c r="G19" s="52"/>
      <c r="H19" s="55"/>
      <c r="I19" s="51">
        <f>G19*H19</f>
        <v>0</v>
      </c>
      <c r="K19" s="1"/>
      <c r="L19" s="52"/>
      <c r="M19" s="53"/>
      <c r="N19" s="54">
        <f>L19*M19</f>
        <v>0</v>
      </c>
    </row>
    <row r="20" spans="1:14" ht="16.5">
      <c r="A20" s="1"/>
      <c r="B20" s="62">
        <f>SUM(B16:B19)</f>
        <v>29361023064</v>
      </c>
      <c r="C20" s="63">
        <f>D20/B20</f>
        <v>0.9026</v>
      </c>
      <c r="D20" s="64">
        <f>SUM(D16:D19)</f>
        <v>26501259417.5664</v>
      </c>
      <c r="F20" s="1"/>
      <c r="G20" s="59"/>
      <c r="H20" s="60"/>
      <c r="I20" s="51">
        <f>G20*H20</f>
        <v>0</v>
      </c>
      <c r="K20" s="1"/>
      <c r="L20" s="59"/>
      <c r="M20" s="60"/>
      <c r="N20" s="61">
        <f>L20*M20</f>
        <v>0</v>
      </c>
    </row>
    <row r="21" spans="1:14" ht="16.5">
      <c r="A21" s="2" t="s">
        <v>77</v>
      </c>
      <c r="B21" s="49">
        <v>1405766668</v>
      </c>
      <c r="C21" s="50">
        <v>1.2015</v>
      </c>
      <c r="D21" s="48">
        <f>B21*C21</f>
        <v>1689028651.602</v>
      </c>
      <c r="F21" s="1"/>
      <c r="G21" s="62">
        <f>SUM(G17:G20)</f>
        <v>235300550916</v>
      </c>
      <c r="H21" s="63">
        <f>I21/G21</f>
        <v>1.0125</v>
      </c>
      <c r="I21" s="64">
        <f>SUM(I17:I20)</f>
        <v>238241807802.44998</v>
      </c>
      <c r="K21" s="1"/>
      <c r="L21" s="62">
        <f>SUM(L17:L20)</f>
        <v>248094245560</v>
      </c>
      <c r="M21" s="63">
        <f>N21/L21</f>
        <v>1.1197</v>
      </c>
      <c r="N21" s="64">
        <f>SUM(N17:N20)</f>
        <v>277791126753.532</v>
      </c>
    </row>
    <row r="22" spans="1:14" ht="16.5">
      <c r="A22" s="2"/>
      <c r="B22" s="49">
        <v>8839729622</v>
      </c>
      <c r="C22" s="50">
        <v>1.1999</v>
      </c>
      <c r="D22" s="65">
        <f>B22*C22</f>
        <v>10606791573.4378</v>
      </c>
      <c r="F22" s="2" t="s">
        <v>77</v>
      </c>
      <c r="G22" s="49">
        <v>1168870191</v>
      </c>
      <c r="H22" s="50">
        <v>1.4266</v>
      </c>
      <c r="I22" s="51">
        <f>G22*H22</f>
        <v>1667510214.4806</v>
      </c>
      <c r="K22" s="2" t="s">
        <v>77</v>
      </c>
      <c r="L22" s="49">
        <v>1721218375</v>
      </c>
      <c r="M22" s="50">
        <v>1.6304</v>
      </c>
      <c r="N22" s="48">
        <f>L22*M22</f>
        <v>2806274438.6</v>
      </c>
    </row>
    <row r="23" spans="1:14" ht="16.5">
      <c r="A23" s="2"/>
      <c r="B23" s="46"/>
      <c r="C23" s="47"/>
      <c r="D23" s="66">
        <f>B23*C23</f>
        <v>0</v>
      </c>
      <c r="F23" s="2"/>
      <c r="G23" s="49">
        <v>75865433436</v>
      </c>
      <c r="H23" s="50">
        <v>1.394</v>
      </c>
      <c r="I23" s="51">
        <f>G23*H23</f>
        <v>105756414209.784</v>
      </c>
      <c r="K23" s="2"/>
      <c r="L23" s="49">
        <v>55890388350</v>
      </c>
      <c r="M23" s="50">
        <v>1.6524</v>
      </c>
      <c r="N23" s="65">
        <f>L23*M23</f>
        <v>92353277709.54001</v>
      </c>
    </row>
    <row r="24" spans="1:14" ht="16.5">
      <c r="A24" s="2"/>
      <c r="B24" s="62">
        <f>SUM(B21:B23)</f>
        <v>10245496290</v>
      </c>
      <c r="C24" s="63">
        <f>D24/B24</f>
        <v>1.2001195332080685</v>
      </c>
      <c r="D24" s="67">
        <f>SUM(D21:D23)</f>
        <v>12295820225.039799</v>
      </c>
      <c r="F24" s="2"/>
      <c r="G24" s="46"/>
      <c r="H24" s="47"/>
      <c r="I24" s="51">
        <f>G24*H24</f>
        <v>0</v>
      </c>
      <c r="K24" s="2"/>
      <c r="L24" s="46"/>
      <c r="M24" s="47"/>
      <c r="N24" s="66">
        <f>L24*M24</f>
        <v>0</v>
      </c>
    </row>
    <row r="25" spans="1:14" ht="16.5">
      <c r="A25" s="2" t="s">
        <v>78</v>
      </c>
      <c r="B25" s="49">
        <v>439669559</v>
      </c>
      <c r="C25" s="50">
        <v>1.6358</v>
      </c>
      <c r="D25" s="51">
        <f>B25*C25</f>
        <v>719211464.6122</v>
      </c>
      <c r="F25" s="2"/>
      <c r="G25" s="62">
        <f>SUM(G22:G24)</f>
        <v>77034303627</v>
      </c>
      <c r="H25" s="63">
        <f>I25/G25</f>
        <v>1.3944946519463732</v>
      </c>
      <c r="I25" s="67">
        <f>SUM(I22:I24)</f>
        <v>107423924424.2646</v>
      </c>
      <c r="K25" s="2"/>
      <c r="L25" s="62">
        <f>SUM(L22:L24)</f>
        <v>57611606725</v>
      </c>
      <c r="M25" s="63">
        <f>N25/L25</f>
        <v>1.6517427226490882</v>
      </c>
      <c r="N25" s="67">
        <f>SUM(N22:N24)</f>
        <v>95159552148.14001</v>
      </c>
    </row>
    <row r="26" spans="1:14" ht="16.5">
      <c r="A26" s="1"/>
      <c r="B26" s="46"/>
      <c r="C26" s="53"/>
      <c r="D26" s="54">
        <f>B26*C26</f>
        <v>0</v>
      </c>
      <c r="F26" s="2" t="s">
        <v>78</v>
      </c>
      <c r="G26" s="49">
        <v>1035656739</v>
      </c>
      <c r="H26" s="50">
        <v>1.8588</v>
      </c>
      <c r="I26" s="51">
        <f>G26*H26</f>
        <v>1925078746.4532</v>
      </c>
      <c r="K26" s="2" t="s">
        <v>78</v>
      </c>
      <c r="L26" s="49">
        <v>5966388750</v>
      </c>
      <c r="M26" s="50">
        <v>2.1368</v>
      </c>
      <c r="N26" s="51">
        <f>L26*M26</f>
        <v>12748979481</v>
      </c>
    </row>
    <row r="27" spans="1:14" ht="16.5">
      <c r="A27" s="1"/>
      <c r="B27" s="59"/>
      <c r="C27" s="60"/>
      <c r="D27" s="61">
        <f>B27*C27</f>
        <v>0</v>
      </c>
      <c r="F27" s="1"/>
      <c r="G27" s="52"/>
      <c r="H27" s="53"/>
      <c r="I27" s="51">
        <f>G27*H27</f>
        <v>0</v>
      </c>
      <c r="K27" s="1"/>
      <c r="L27" s="49"/>
      <c r="M27" s="50"/>
      <c r="N27" s="54">
        <f>L27*M27</f>
        <v>0</v>
      </c>
    </row>
    <row r="28" spans="1:14" ht="16.5">
      <c r="A28" s="1"/>
      <c r="B28" s="68">
        <f>SUM(B25:B27)</f>
        <v>439669559</v>
      </c>
      <c r="C28" s="69">
        <f>D28/B28</f>
        <v>1.6358000000000001</v>
      </c>
      <c r="D28" s="64">
        <f>SUM(D25:D27)</f>
        <v>719211464.6122</v>
      </c>
      <c r="F28" s="1"/>
      <c r="G28" s="59"/>
      <c r="H28" s="60"/>
      <c r="I28" s="51">
        <f>G28*H28</f>
        <v>0</v>
      </c>
      <c r="K28" s="1"/>
      <c r="L28" s="59"/>
      <c r="M28" s="60"/>
      <c r="N28" s="61">
        <f>L28*M28</f>
        <v>0</v>
      </c>
    </row>
    <row r="29" spans="6:14" ht="16.5">
      <c r="F29" s="1"/>
      <c r="G29" s="68">
        <f>SUM(G26:G28)</f>
        <v>1035656739</v>
      </c>
      <c r="H29" s="69">
        <f>I29/G29</f>
        <v>1.8588</v>
      </c>
      <c r="I29" s="64">
        <f>SUM(I26:I28)</f>
        <v>1925078746.4532</v>
      </c>
      <c r="K29" s="1"/>
      <c r="L29" s="68">
        <f>SUM(L26:L28)</f>
        <v>5966388750</v>
      </c>
      <c r="M29" s="69">
        <f>N29/L29</f>
        <v>2.1368</v>
      </c>
      <c r="N29" s="64">
        <f>SUM(N26:N28)</f>
        <v>12748979481</v>
      </c>
    </row>
    <row r="30" spans="1:4" ht="16.5">
      <c r="A30" s="45" t="s">
        <v>72</v>
      </c>
      <c r="B30" s="356" t="s">
        <v>82</v>
      </c>
      <c r="C30" s="356"/>
      <c r="D30" s="356"/>
    </row>
    <row r="31" spans="1:14" ht="16.5">
      <c r="A31" s="1" t="s">
        <v>76</v>
      </c>
      <c r="B31" s="49">
        <v>28189756185</v>
      </c>
      <c r="C31" s="50">
        <v>0.9953</v>
      </c>
      <c r="D31" s="51">
        <f>B31*C31</f>
        <v>28057264330.9305</v>
      </c>
      <c r="F31" s="45" t="s">
        <v>72</v>
      </c>
      <c r="G31" s="356" t="s">
        <v>83</v>
      </c>
      <c r="H31" s="356"/>
      <c r="I31" s="356"/>
      <c r="K31" s="45" t="s">
        <v>72</v>
      </c>
      <c r="L31" s="356" t="s">
        <v>84</v>
      </c>
      <c r="M31" s="356"/>
      <c r="N31" s="356"/>
    </row>
    <row r="32" spans="1:14" ht="16.5">
      <c r="A32" s="1"/>
      <c r="B32" s="49">
        <v>35971214141</v>
      </c>
      <c r="C32" s="50">
        <v>1.0113</v>
      </c>
      <c r="D32" s="54">
        <f>B32*C32</f>
        <v>36377688860.793304</v>
      </c>
      <c r="F32" s="1" t="s">
        <v>76</v>
      </c>
      <c r="G32" s="49">
        <v>231560654705</v>
      </c>
      <c r="H32" s="50">
        <v>1.0694</v>
      </c>
      <c r="I32" s="51">
        <f>G32*H32</f>
        <v>247630964141.52698</v>
      </c>
      <c r="K32" s="1" t="s">
        <v>76</v>
      </c>
      <c r="L32" s="49">
        <v>217486323261</v>
      </c>
      <c r="M32" s="50">
        <v>1.1199</v>
      </c>
      <c r="N32" s="51">
        <f>L32*M32</f>
        <v>243562933419.99387</v>
      </c>
    </row>
    <row r="33" spans="1:14" ht="16.5">
      <c r="A33" s="1"/>
      <c r="B33" s="46"/>
      <c r="C33" s="47"/>
      <c r="D33" s="54">
        <f>B33*C33</f>
        <v>0</v>
      </c>
      <c r="F33" s="1"/>
      <c r="G33" s="46"/>
      <c r="H33" s="47"/>
      <c r="I33" s="51">
        <f>G33*H33</f>
        <v>0</v>
      </c>
      <c r="K33" s="1"/>
      <c r="L33" s="52"/>
      <c r="M33" s="53"/>
      <c r="N33" s="54">
        <f>L33*M33</f>
        <v>0</v>
      </c>
    </row>
    <row r="34" spans="1:14" ht="16.5">
      <c r="A34" s="1"/>
      <c r="B34" s="59"/>
      <c r="C34" s="60"/>
      <c r="D34" s="61">
        <f>B34*C34</f>
        <v>0</v>
      </c>
      <c r="F34" s="1"/>
      <c r="G34" s="52"/>
      <c r="H34" s="53"/>
      <c r="I34" s="51">
        <f>G34*H34</f>
        <v>0</v>
      </c>
      <c r="K34" s="1"/>
      <c r="L34" s="52"/>
      <c r="M34" s="53"/>
      <c r="N34" s="54">
        <f>L34*M34</f>
        <v>0</v>
      </c>
    </row>
    <row r="35" spans="1:14" ht="16.5">
      <c r="A35" s="1"/>
      <c r="B35" s="62">
        <f>SUM(B31:B34)</f>
        <v>64160970326</v>
      </c>
      <c r="C35" s="63">
        <f>D35/B35</f>
        <v>1.0042702419295049</v>
      </c>
      <c r="D35" s="64">
        <f>SUM(D31:D34)</f>
        <v>64434953191.7238</v>
      </c>
      <c r="F35" s="1"/>
      <c r="G35" s="59"/>
      <c r="H35" s="70"/>
      <c r="I35" s="71">
        <f>G35*H35</f>
        <v>0</v>
      </c>
      <c r="K35" s="1"/>
      <c r="L35" s="59"/>
      <c r="M35" s="60"/>
      <c r="N35" s="61">
        <f>L35*M35</f>
        <v>0</v>
      </c>
    </row>
    <row r="36" spans="1:14" ht="16.5">
      <c r="A36" s="2" t="s">
        <v>77</v>
      </c>
      <c r="B36" s="49">
        <v>18543334522</v>
      </c>
      <c r="C36" s="50">
        <v>1.3374</v>
      </c>
      <c r="D36" s="48">
        <f>B36*C36</f>
        <v>24799855589.722797</v>
      </c>
      <c r="F36" s="1"/>
      <c r="G36" s="62">
        <f>SUM(G32:G35)</f>
        <v>231560654705</v>
      </c>
      <c r="H36" s="63">
        <f>I36/G36</f>
        <v>1.0694</v>
      </c>
      <c r="I36" s="64">
        <f>SUM(I32:I35)</f>
        <v>247630964141.52698</v>
      </c>
      <c r="K36" s="1"/>
      <c r="L36" s="62">
        <f>SUM(L32:L35)</f>
        <v>217486323261</v>
      </c>
      <c r="M36" s="63">
        <f>N36/L36</f>
        <v>1.1199</v>
      </c>
      <c r="N36" s="64">
        <f>SUM(N32:N35)</f>
        <v>243562933419.99387</v>
      </c>
    </row>
    <row r="37" spans="1:14" ht="16.5">
      <c r="A37" s="2"/>
      <c r="B37" s="49">
        <v>258179481725</v>
      </c>
      <c r="C37" s="50">
        <v>1.2675</v>
      </c>
      <c r="D37" s="65">
        <f>B37*C37</f>
        <v>327242493086.4375</v>
      </c>
      <c r="F37" s="2" t="s">
        <v>77</v>
      </c>
      <c r="G37" s="49">
        <v>1020393027</v>
      </c>
      <c r="H37" s="50">
        <v>1.4543</v>
      </c>
      <c r="I37" s="51">
        <f>G37*H37</f>
        <v>1483957579.1661</v>
      </c>
      <c r="K37" s="2" t="s">
        <v>77</v>
      </c>
      <c r="L37" s="49">
        <v>1620516413</v>
      </c>
      <c r="M37" s="50">
        <v>1.6724</v>
      </c>
      <c r="N37" s="48">
        <f>L37*M37</f>
        <v>2710151649.1012</v>
      </c>
    </row>
    <row r="38" spans="1:14" ht="16.5">
      <c r="A38" s="2"/>
      <c r="B38" s="46"/>
      <c r="C38" s="47"/>
      <c r="D38" s="66">
        <f>B38*C38</f>
        <v>0</v>
      </c>
      <c r="F38" s="2"/>
      <c r="G38" s="49">
        <v>33380595718</v>
      </c>
      <c r="H38" s="50">
        <v>1.4882</v>
      </c>
      <c r="I38" s="51">
        <f>G38*H38</f>
        <v>49677002547.527596</v>
      </c>
      <c r="K38" s="2"/>
      <c r="L38" s="49">
        <v>30734687632</v>
      </c>
      <c r="M38" s="50">
        <v>1.7008</v>
      </c>
      <c r="N38" s="48">
        <f>L38*M38</f>
        <v>52273556724.5056</v>
      </c>
    </row>
    <row r="39" spans="1:14" ht="16.5">
      <c r="A39" s="2"/>
      <c r="B39" s="62">
        <f>SUM(B36:B38)</f>
        <v>276722816247</v>
      </c>
      <c r="C39" s="63">
        <f>D39/B39</f>
        <v>1.272184034011604</v>
      </c>
      <c r="D39" s="67">
        <f>SUM(D36:D38)</f>
        <v>352042348676.1603</v>
      </c>
      <c r="F39" s="2"/>
      <c r="G39" s="46"/>
      <c r="H39" s="47"/>
      <c r="I39" s="71">
        <f>G39*H39</f>
        <v>0</v>
      </c>
      <c r="K39" s="2"/>
      <c r="L39" s="49">
        <v>58683497716</v>
      </c>
      <c r="M39" s="50">
        <v>1.7051</v>
      </c>
      <c r="N39" s="66">
        <f>L39*M39</f>
        <v>100061231955.5516</v>
      </c>
    </row>
    <row r="40" spans="1:14" ht="16.5">
      <c r="A40" s="2" t="s">
        <v>78</v>
      </c>
      <c r="B40" s="49">
        <v>2104519245</v>
      </c>
      <c r="C40" s="50">
        <v>1.7607</v>
      </c>
      <c r="D40" s="51">
        <f>B40*C40</f>
        <v>3705427034.6714997</v>
      </c>
      <c r="F40" s="2"/>
      <c r="G40" s="59">
        <f>SUM(G37:G39)</f>
        <v>34400988745</v>
      </c>
      <c r="H40" s="72">
        <f>I40/G40</f>
        <v>1.4871944671686121</v>
      </c>
      <c r="I40" s="66">
        <f>SUM(I37:I39)</f>
        <v>51160960126.693695</v>
      </c>
      <c r="K40" s="2"/>
      <c r="L40" s="62">
        <f>SUM(L37:L39)</f>
        <v>91038701761</v>
      </c>
      <c r="M40" s="63">
        <f>N40/L40</f>
        <v>1.7030662490793336</v>
      </c>
      <c r="N40" s="67">
        <f>SUM(N37:N39)</f>
        <v>155044940329.1584</v>
      </c>
    </row>
    <row r="41" spans="1:14" ht="16.5">
      <c r="A41" s="1"/>
      <c r="B41" s="46"/>
      <c r="C41" s="47"/>
      <c r="D41" s="54">
        <f>B41*C41</f>
        <v>0</v>
      </c>
      <c r="F41" s="2" t="s">
        <v>78</v>
      </c>
      <c r="G41" s="49">
        <v>5802174225</v>
      </c>
      <c r="H41" s="50">
        <v>2.1025</v>
      </c>
      <c r="I41" s="51">
        <f>G41*H41</f>
        <v>12199071308.0625</v>
      </c>
      <c r="K41" s="2" t="s">
        <v>78</v>
      </c>
      <c r="L41" s="49">
        <v>2103330999</v>
      </c>
      <c r="M41" s="50">
        <v>2.1359</v>
      </c>
      <c r="N41" s="54">
        <f>L41*M41</f>
        <v>4492504680.7641</v>
      </c>
    </row>
    <row r="42" spans="1:14" ht="16.5">
      <c r="A42" s="1"/>
      <c r="B42" s="46"/>
      <c r="C42" s="47"/>
      <c r="D42" s="61">
        <f>B42*C42</f>
        <v>0</v>
      </c>
      <c r="F42" s="1"/>
      <c r="G42" s="52"/>
      <c r="H42" s="53"/>
      <c r="I42" s="54">
        <f>G42*H42</f>
        <v>0</v>
      </c>
      <c r="K42" s="1"/>
      <c r="L42" s="52"/>
      <c r="M42" s="53"/>
      <c r="N42" s="54"/>
    </row>
    <row r="43" spans="1:14" ht="16.5">
      <c r="A43" s="1"/>
      <c r="B43" s="68">
        <f>SUM(B40:B42)</f>
        <v>2104519245</v>
      </c>
      <c r="C43" s="69">
        <f>D43/B43</f>
        <v>1.7607</v>
      </c>
      <c r="D43" s="64">
        <f>SUM(D40:D42)</f>
        <v>3705427034.6714997</v>
      </c>
      <c r="F43" s="1"/>
      <c r="G43" s="59"/>
      <c r="H43" s="60"/>
      <c r="I43" s="61">
        <f>G43*H43</f>
        <v>0</v>
      </c>
      <c r="K43" s="1"/>
      <c r="L43" s="59"/>
      <c r="M43" s="70"/>
      <c r="N43" s="61"/>
    </row>
    <row r="44" spans="6:14" ht="16.5">
      <c r="F44" s="1"/>
      <c r="G44" s="68">
        <f>SUM(G41:G43)</f>
        <v>5802174225</v>
      </c>
      <c r="H44" s="69">
        <f>I44/G44</f>
        <v>2.1025</v>
      </c>
      <c r="I44" s="64">
        <f>SUM(I41:I43)</f>
        <v>12199071308.0625</v>
      </c>
      <c r="K44" s="1"/>
      <c r="L44" s="68">
        <f>SUM(L41:L43)</f>
        <v>2103330999</v>
      </c>
      <c r="M44" s="69">
        <f>N44/L44</f>
        <v>2.1359</v>
      </c>
      <c r="N44" s="64">
        <f>SUM(N41:N43)</f>
        <v>4492504680.7641</v>
      </c>
    </row>
    <row r="45" spans="1:4" ht="16.5">
      <c r="A45" s="45" t="s">
        <v>72</v>
      </c>
      <c r="B45" s="356" t="s">
        <v>85</v>
      </c>
      <c r="C45" s="356"/>
      <c r="D45" s="356"/>
    </row>
    <row r="46" spans="1:14" ht="16.5">
      <c r="A46" s="1" t="s">
        <v>76</v>
      </c>
      <c r="B46" s="49">
        <v>403712036112</v>
      </c>
      <c r="C46" s="50">
        <v>0.9463</v>
      </c>
      <c r="D46" s="51">
        <f>B46*C46</f>
        <v>382032699772.7856</v>
      </c>
      <c r="F46" s="45" t="s">
        <v>72</v>
      </c>
      <c r="G46" s="356" t="s">
        <v>86</v>
      </c>
      <c r="H46" s="356"/>
      <c r="I46" s="356"/>
      <c r="K46" s="45" t="s">
        <v>72</v>
      </c>
      <c r="L46" s="356" t="s">
        <v>87</v>
      </c>
      <c r="M46" s="356"/>
      <c r="N46" s="356"/>
    </row>
    <row r="47" spans="1:14" ht="16.5">
      <c r="A47" s="1"/>
      <c r="B47" s="52"/>
      <c r="C47" s="53"/>
      <c r="D47" s="54">
        <f>B47*C47</f>
        <v>0</v>
      </c>
      <c r="F47" s="1" t="s">
        <v>76</v>
      </c>
      <c r="G47" s="49">
        <v>185451329552</v>
      </c>
      <c r="H47" s="50">
        <v>1.1357</v>
      </c>
      <c r="I47" s="51">
        <f>G47*H47</f>
        <v>210617074972.2064</v>
      </c>
      <c r="K47" s="1" t="s">
        <v>76</v>
      </c>
      <c r="L47" s="49">
        <v>35339010684</v>
      </c>
      <c r="M47" s="50">
        <v>1.0733</v>
      </c>
      <c r="N47" s="51">
        <f>L47*M47</f>
        <v>37929360167.1372</v>
      </c>
    </row>
    <row r="48" spans="1:14" ht="16.5">
      <c r="A48" s="1"/>
      <c r="B48" s="52"/>
      <c r="C48" s="55"/>
      <c r="D48" s="54">
        <f>B48*C48</f>
        <v>0</v>
      </c>
      <c r="F48" s="1"/>
      <c r="G48" s="52"/>
      <c r="H48" s="53"/>
      <c r="I48" s="54">
        <f>G48*H48</f>
        <v>0</v>
      </c>
      <c r="K48" s="1"/>
      <c r="L48" s="46"/>
      <c r="M48" s="47"/>
      <c r="N48" s="54">
        <f>L48*M48</f>
        <v>0</v>
      </c>
    </row>
    <row r="49" spans="1:14" ht="16.5">
      <c r="A49" s="1"/>
      <c r="B49" s="59"/>
      <c r="C49" s="60"/>
      <c r="D49" s="61">
        <f>B49*C49</f>
        <v>0</v>
      </c>
      <c r="F49" s="1"/>
      <c r="G49" s="52"/>
      <c r="H49" s="53"/>
      <c r="I49" s="54">
        <f>G49*H49</f>
        <v>0</v>
      </c>
      <c r="K49" s="1"/>
      <c r="L49" s="52"/>
      <c r="M49" s="55"/>
      <c r="N49" s="54">
        <f>L49*M49</f>
        <v>0</v>
      </c>
    </row>
    <row r="50" spans="1:14" ht="16.5">
      <c r="A50" s="1"/>
      <c r="B50" s="62">
        <f>SUM(B46:B49)</f>
        <v>403712036112</v>
      </c>
      <c r="C50" s="63">
        <f>D50/B50</f>
        <v>0.9462999999999999</v>
      </c>
      <c r="D50" s="64">
        <f>SUM(D46:D49)</f>
        <v>382032699772.7856</v>
      </c>
      <c r="F50" s="1"/>
      <c r="G50" s="59"/>
      <c r="H50" s="60"/>
      <c r="I50" s="61">
        <f>G50*H50</f>
        <v>0</v>
      </c>
      <c r="K50" s="1"/>
      <c r="L50" s="59"/>
      <c r="M50" s="60"/>
      <c r="N50" s="61">
        <f>L50*M50</f>
        <v>0</v>
      </c>
    </row>
    <row r="51" spans="1:14" ht="16.5">
      <c r="A51" s="2" t="s">
        <v>77</v>
      </c>
      <c r="B51" s="49">
        <v>5081602017</v>
      </c>
      <c r="C51" s="50">
        <v>1.2751</v>
      </c>
      <c r="D51" s="48">
        <f>B51*C51</f>
        <v>6479550731.876699</v>
      </c>
      <c r="F51" s="1"/>
      <c r="G51" s="62">
        <f>SUM(G47:G50)</f>
        <v>185451329552</v>
      </c>
      <c r="H51" s="63">
        <f>I51/G51</f>
        <v>1.1357</v>
      </c>
      <c r="I51" s="64">
        <f>SUM(I47:I50)</f>
        <v>210617074972.2064</v>
      </c>
      <c r="K51" s="1"/>
      <c r="L51" s="62">
        <f>SUM(L47:L50)</f>
        <v>35339010684</v>
      </c>
      <c r="M51" s="63">
        <f>N51/L51</f>
        <v>1.0733</v>
      </c>
      <c r="N51" s="64">
        <f>SUM(N47:N50)</f>
        <v>37929360167.1372</v>
      </c>
    </row>
    <row r="52" spans="1:14" ht="16.5">
      <c r="A52" s="2"/>
      <c r="B52" s="49">
        <v>49928681751</v>
      </c>
      <c r="C52" s="50">
        <v>1.2473</v>
      </c>
      <c r="D52" s="65">
        <f>B52*C52</f>
        <v>62276044748.0223</v>
      </c>
      <c r="F52" s="2" t="s">
        <v>77</v>
      </c>
      <c r="G52" s="49">
        <v>6995239038</v>
      </c>
      <c r="H52" s="50">
        <v>1.6</v>
      </c>
      <c r="I52" s="48">
        <f>G52*H52</f>
        <v>11192382460.800001</v>
      </c>
      <c r="K52" s="2" t="s">
        <v>77</v>
      </c>
      <c r="L52" s="49">
        <v>431132138</v>
      </c>
      <c r="M52" s="50">
        <v>1.6194</v>
      </c>
      <c r="N52" s="48">
        <f>L52*M52</f>
        <v>698175384.2772</v>
      </c>
    </row>
    <row r="53" spans="1:14" ht="16.5">
      <c r="A53" s="2"/>
      <c r="B53" s="46"/>
      <c r="C53" s="47"/>
      <c r="D53" s="66">
        <f>B53*C53</f>
        <v>0</v>
      </c>
      <c r="F53" s="2"/>
      <c r="G53" s="49"/>
      <c r="H53" s="50"/>
      <c r="I53" s="65">
        <f>G53*H53</f>
        <v>0</v>
      </c>
      <c r="K53" s="2"/>
      <c r="L53" s="49">
        <v>44285983998</v>
      </c>
      <c r="M53" s="50">
        <v>1.6888</v>
      </c>
      <c r="N53" s="65">
        <f>L53*M53</f>
        <v>74790169775.8224</v>
      </c>
    </row>
    <row r="54" spans="1:14" ht="16.5">
      <c r="A54" s="2"/>
      <c r="B54" s="62">
        <f>SUM(B51:B53)</f>
        <v>55010283768</v>
      </c>
      <c r="C54" s="63">
        <f>D54/B54</f>
        <v>1.249868038671976</v>
      </c>
      <c r="D54" s="67">
        <f>SUM(D51:D53)</f>
        <v>68755595479.899</v>
      </c>
      <c r="F54" s="2"/>
      <c r="G54" s="46"/>
      <c r="H54" s="47"/>
      <c r="I54" s="66">
        <f>G54*H54</f>
        <v>0</v>
      </c>
      <c r="K54" s="2"/>
      <c r="L54" s="73"/>
      <c r="M54" s="74"/>
      <c r="N54" s="66">
        <f>L54*M54</f>
        <v>0</v>
      </c>
    </row>
    <row r="55" spans="1:14" ht="16.5">
      <c r="A55" s="2" t="s">
        <v>78</v>
      </c>
      <c r="B55" s="49">
        <v>7909865911</v>
      </c>
      <c r="C55" s="50">
        <v>1.82</v>
      </c>
      <c r="D55" s="51">
        <f>B55*C55</f>
        <v>14395955958.02</v>
      </c>
      <c r="F55" s="2"/>
      <c r="G55" s="62">
        <f>SUM(G52:G54)</f>
        <v>6995239038</v>
      </c>
      <c r="H55" s="63">
        <f>I55/G55</f>
        <v>1.6</v>
      </c>
      <c r="I55" s="67">
        <f>SUM(I52:I54)</f>
        <v>11192382460.800001</v>
      </c>
      <c r="K55" s="2"/>
      <c r="L55" s="62">
        <f>SUM(L52:L54)</f>
        <v>44717116136</v>
      </c>
      <c r="M55" s="63">
        <f>N55/L55</f>
        <v>1.6881308922184026</v>
      </c>
      <c r="N55" s="67">
        <f>SUM(N52:N54)</f>
        <v>75488345160.09961</v>
      </c>
    </row>
    <row r="56" spans="1:14" ht="16.5">
      <c r="A56" s="1"/>
      <c r="B56" s="46"/>
      <c r="C56" s="47"/>
      <c r="D56" s="54">
        <f>B56*C56</f>
        <v>0</v>
      </c>
      <c r="F56" s="2" t="s">
        <v>78</v>
      </c>
      <c r="G56" s="49">
        <v>721399146</v>
      </c>
      <c r="H56" s="50">
        <v>2.239</v>
      </c>
      <c r="I56" s="51">
        <f>G56*H56</f>
        <v>1615212687.8939998</v>
      </c>
      <c r="K56" s="2" t="s">
        <v>78</v>
      </c>
      <c r="L56" s="49">
        <v>445918468</v>
      </c>
      <c r="M56" s="50">
        <v>2.0563</v>
      </c>
      <c r="N56" s="51">
        <f>L56*M56</f>
        <v>916942145.7483999</v>
      </c>
    </row>
    <row r="57" spans="1:14" ht="16.5">
      <c r="A57" s="1"/>
      <c r="B57" s="59"/>
      <c r="C57" s="60"/>
      <c r="D57" s="61">
        <f>B57*C57</f>
        <v>0</v>
      </c>
      <c r="F57" s="1"/>
      <c r="G57" s="46"/>
      <c r="H57" s="47"/>
      <c r="I57" s="54">
        <f>G57*H57</f>
        <v>0</v>
      </c>
      <c r="K57" s="1"/>
      <c r="L57" s="52"/>
      <c r="M57" s="53"/>
      <c r="N57" s="54">
        <f>L57*M57</f>
        <v>0</v>
      </c>
    </row>
    <row r="58" spans="1:14" ht="16.5">
      <c r="A58" s="1"/>
      <c r="B58" s="68">
        <f>SUM(B55:B57)</f>
        <v>7909865911</v>
      </c>
      <c r="C58" s="69">
        <f>D58/B58</f>
        <v>1.82</v>
      </c>
      <c r="D58" s="64">
        <f>SUM(D55:D57)</f>
        <v>14395955958.02</v>
      </c>
      <c r="F58" s="1"/>
      <c r="G58" s="59"/>
      <c r="H58" s="60"/>
      <c r="I58" s="61">
        <f>G58*H58</f>
        <v>0</v>
      </c>
      <c r="K58" s="1"/>
      <c r="L58" s="59"/>
      <c r="M58" s="70"/>
      <c r="N58" s="61">
        <f>L58*M58</f>
        <v>0</v>
      </c>
    </row>
    <row r="59" spans="6:14" ht="16.5">
      <c r="F59" s="1"/>
      <c r="G59" s="68">
        <f>SUM(G56:G58)</f>
        <v>721399146</v>
      </c>
      <c r="H59" s="69">
        <f>I59/G59</f>
        <v>2.239</v>
      </c>
      <c r="I59" s="64">
        <f>SUM(I56:I58)</f>
        <v>1615212687.8939998</v>
      </c>
      <c r="K59" s="1"/>
      <c r="L59" s="68">
        <f>SUM(L56:L58)</f>
        <v>445918468</v>
      </c>
      <c r="M59" s="75">
        <f>N59/L59</f>
        <v>2.0563</v>
      </c>
      <c r="N59" s="64">
        <f>SUM(N56:N58)</f>
        <v>916942145.7483999</v>
      </c>
    </row>
    <row r="63" ht="16.5">
      <c r="A63" t="s">
        <v>131</v>
      </c>
    </row>
    <row r="64" ht="16.5">
      <c r="A64" t="s">
        <v>132</v>
      </c>
    </row>
    <row r="65" ht="16.5">
      <c r="A65" t="s">
        <v>133</v>
      </c>
    </row>
  </sheetData>
  <sheetProtection/>
  <mergeCells count="12">
    <mergeCell ref="B1:D1"/>
    <mergeCell ref="G1:I1"/>
    <mergeCell ref="L1:N1"/>
    <mergeCell ref="B15:D15"/>
    <mergeCell ref="G16:I16"/>
    <mergeCell ref="L16:N16"/>
    <mergeCell ref="B30:D30"/>
    <mergeCell ref="G31:I31"/>
    <mergeCell ref="L31:N31"/>
    <mergeCell ref="B45:D45"/>
    <mergeCell ref="G46:I46"/>
    <mergeCell ref="L46:N46"/>
  </mergeCells>
  <printOptions/>
  <pageMargins left="0.07874015748031496" right="0.07874015748031496" top="0.1968503937007874" bottom="0.1968503937007874" header="0.5118110236220472" footer="0.5118110236220472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G304"/>
  <sheetViews>
    <sheetView zoomScalePageLayoutView="0" workbookViewId="0" topLeftCell="A1">
      <selection activeCell="B4" sqref="B4:C15"/>
    </sheetView>
  </sheetViews>
  <sheetFormatPr defaultColWidth="8.875" defaultRowHeight="16.5"/>
  <cols>
    <col min="1" max="1" width="16.50390625" style="88" customWidth="1"/>
    <col min="2" max="2" width="20.125" style="40" customWidth="1"/>
    <col min="3" max="3" width="19.25390625" style="40" customWidth="1"/>
    <col min="4" max="4" width="19.25390625" style="40" bestFit="1" customWidth="1"/>
    <col min="5" max="5" width="14.625" style="90" customWidth="1"/>
    <col min="6" max="7" width="11.125" style="90" hidden="1" customWidth="1"/>
    <col min="8" max="16384" width="8.875" style="90" customWidth="1"/>
  </cols>
  <sheetData>
    <row r="1" spans="1:4" s="76" customFormat="1" ht="54.75" customHeight="1">
      <c r="A1" s="359" t="s">
        <v>179</v>
      </c>
      <c r="B1" s="359"/>
      <c r="C1" s="359"/>
      <c r="D1" s="359"/>
    </row>
    <row r="2" spans="1:4" s="79" customFormat="1" ht="15.75" customHeight="1" thickBot="1">
      <c r="A2" s="77"/>
      <c r="B2" s="78"/>
      <c r="C2" s="78"/>
      <c r="D2" s="78"/>
    </row>
    <row r="3" spans="1:7" s="81" customFormat="1" ht="89.25" customHeight="1">
      <c r="A3" s="203" t="s">
        <v>61</v>
      </c>
      <c r="B3" s="204" t="s">
        <v>134</v>
      </c>
      <c r="C3" s="204" t="s">
        <v>180</v>
      </c>
      <c r="D3" s="205" t="s">
        <v>89</v>
      </c>
      <c r="E3" s="80"/>
      <c r="G3" s="81" t="s">
        <v>88</v>
      </c>
    </row>
    <row r="4" spans="1:7" s="85" customFormat="1" ht="24.75" customHeight="1">
      <c r="A4" s="103" t="s">
        <v>176</v>
      </c>
      <c r="B4" s="202">
        <v>821.059</v>
      </c>
      <c r="C4" s="202">
        <v>821.768</v>
      </c>
      <c r="D4" s="105">
        <f aca="true" t="shared" si="0" ref="D4:D15">(C4-B4)/B4</f>
        <v>0.0008635189432185264</v>
      </c>
      <c r="E4" s="83"/>
      <c r="F4" s="84">
        <v>759611</v>
      </c>
      <c r="G4" s="84">
        <v>2265160</v>
      </c>
    </row>
    <row r="5" spans="1:7" s="85" customFormat="1" ht="24.75" customHeight="1">
      <c r="A5" s="103" t="s">
        <v>144</v>
      </c>
      <c r="B5" s="202">
        <v>787.936</v>
      </c>
      <c r="C5" s="202">
        <v>813.938</v>
      </c>
      <c r="D5" s="105">
        <f t="shared" si="0"/>
        <v>0.033000142143524286</v>
      </c>
      <c r="E5" s="83"/>
      <c r="F5" s="84">
        <v>788824</v>
      </c>
      <c r="G5" s="84">
        <v>2322340</v>
      </c>
    </row>
    <row r="6" spans="1:7" s="85" customFormat="1" ht="24.75" customHeight="1">
      <c r="A6" s="103" t="s">
        <v>145</v>
      </c>
      <c r="B6" s="202">
        <v>826.612</v>
      </c>
      <c r="C6" s="202">
        <v>788.234</v>
      </c>
      <c r="D6" s="105">
        <f t="shared" si="0"/>
        <v>-0.04642807024335472</v>
      </c>
      <c r="E6" s="83"/>
      <c r="F6" s="86">
        <v>745545</v>
      </c>
      <c r="G6" s="86">
        <v>2311600</v>
      </c>
    </row>
    <row r="7" spans="1:7" s="85" customFormat="1" ht="24.75" customHeight="1">
      <c r="A7" s="103" t="s">
        <v>146</v>
      </c>
      <c r="B7" s="202">
        <v>880.344</v>
      </c>
      <c r="C7" s="202">
        <v>765.2090000000001</v>
      </c>
      <c r="D7" s="105">
        <f t="shared" si="0"/>
        <v>-0.1307841025780831</v>
      </c>
      <c r="E7" s="87"/>
      <c r="F7" s="86">
        <v>821770</v>
      </c>
      <c r="G7" s="86">
        <v>2326530</v>
      </c>
    </row>
    <row r="8" spans="1:7" s="85" customFormat="1" ht="24.75" customHeight="1">
      <c r="A8" s="103" t="s">
        <v>147</v>
      </c>
      <c r="B8" s="202">
        <v>892.067</v>
      </c>
      <c r="C8" s="202">
        <v>793.127</v>
      </c>
      <c r="D8" s="105">
        <f t="shared" si="0"/>
        <v>-0.11091095175586593</v>
      </c>
      <c r="E8" s="87"/>
      <c r="F8" s="86">
        <v>912090</v>
      </c>
      <c r="G8" s="86">
        <v>2374876</v>
      </c>
    </row>
    <row r="9" spans="1:7" s="85" customFormat="1" ht="24.75" customHeight="1">
      <c r="A9" s="103" t="s">
        <v>148</v>
      </c>
      <c r="B9" s="202">
        <v>915.923</v>
      </c>
      <c r="C9" s="202">
        <v>843.703</v>
      </c>
      <c r="D9" s="105">
        <f t="shared" si="0"/>
        <v>-0.07884942293184037</v>
      </c>
      <c r="E9" s="87"/>
      <c r="F9" s="86">
        <v>1057740</v>
      </c>
      <c r="G9" s="86">
        <v>2656740</v>
      </c>
    </row>
    <row r="10" spans="1:7" s="85" customFormat="1" ht="24.75" customHeight="1">
      <c r="A10" s="103" t="s">
        <v>149</v>
      </c>
      <c r="B10" s="202">
        <v>884.0340000000001</v>
      </c>
      <c r="C10" s="202">
        <v>854.19</v>
      </c>
      <c r="D10" s="105">
        <f t="shared" si="0"/>
        <v>-0.03375888257691451</v>
      </c>
      <c r="E10" s="87"/>
      <c r="F10" s="86">
        <v>1129840</v>
      </c>
      <c r="G10" s="86">
        <v>2719800</v>
      </c>
    </row>
    <row r="11" spans="1:7" s="85" customFormat="1" ht="24.75" customHeight="1">
      <c r="A11" s="103" t="s">
        <v>150</v>
      </c>
      <c r="B11" s="202">
        <v>869.062</v>
      </c>
      <c r="C11" s="202">
        <v>856.0139999999999</v>
      </c>
      <c r="D11" s="105">
        <f t="shared" si="0"/>
        <v>-0.015013888537296667</v>
      </c>
      <c r="E11" s="87"/>
      <c r="F11" s="86">
        <v>1126910</v>
      </c>
      <c r="G11" s="86">
        <v>2814370</v>
      </c>
    </row>
    <row r="12" spans="1:7" s="85" customFormat="1" ht="24.75" customHeight="1">
      <c r="A12" s="103" t="s">
        <v>151</v>
      </c>
      <c r="B12" s="202">
        <v>899.316</v>
      </c>
      <c r="C12" s="202">
        <v>832.346</v>
      </c>
      <c r="D12" s="105">
        <f t="shared" si="0"/>
        <v>-0.07446770656810289</v>
      </c>
      <c r="E12" s="87"/>
      <c r="F12" s="86">
        <v>1303270</v>
      </c>
      <c r="G12" s="86">
        <v>3030420</v>
      </c>
    </row>
    <row r="13" spans="1:7" s="85" customFormat="1" ht="24.75" customHeight="1">
      <c r="A13" s="103" t="s">
        <v>152</v>
      </c>
      <c r="B13" s="202">
        <v>876.577</v>
      </c>
      <c r="C13" s="202">
        <v>829.569</v>
      </c>
      <c r="D13" s="105">
        <f t="shared" si="0"/>
        <v>-0.053626777795903885</v>
      </c>
      <c r="E13" s="87"/>
      <c r="F13" s="86">
        <v>1343380</v>
      </c>
      <c r="G13" s="86">
        <v>2947300</v>
      </c>
    </row>
    <row r="14" spans="1:7" s="85" customFormat="1" ht="24.75" customHeight="1">
      <c r="A14" s="103" t="s">
        <v>153</v>
      </c>
      <c r="B14" s="202">
        <v>886.213</v>
      </c>
      <c r="C14" s="202">
        <v>839.7719999999999</v>
      </c>
      <c r="D14" s="105">
        <f t="shared" si="0"/>
        <v>-0.05240388033125223</v>
      </c>
      <c r="E14" s="87"/>
      <c r="F14" s="86">
        <v>1385420</v>
      </c>
      <c r="G14" s="86">
        <v>3070160</v>
      </c>
    </row>
    <row r="15" spans="1:7" s="85" customFormat="1" ht="24.75" customHeight="1" thickBot="1">
      <c r="A15" s="108" t="s">
        <v>154</v>
      </c>
      <c r="B15" s="97">
        <v>843.6279999999999</v>
      </c>
      <c r="C15" s="97">
        <v>836.953</v>
      </c>
      <c r="D15" s="98">
        <f t="shared" si="0"/>
        <v>-0.00791225516459856</v>
      </c>
      <c r="E15" s="83"/>
      <c r="F15" s="86">
        <v>1413920</v>
      </c>
      <c r="G15" s="86">
        <v>3085370</v>
      </c>
    </row>
    <row r="16" ht="15.75">
      <c r="E16" s="89"/>
    </row>
    <row r="17" ht="15.75">
      <c r="E17" s="89"/>
    </row>
    <row r="18" ht="15.75">
      <c r="E18" s="89"/>
    </row>
    <row r="19" ht="15.75">
      <c r="E19" s="89"/>
    </row>
    <row r="20" ht="15.75"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  <row r="303" ht="15.75">
      <c r="E303" s="89"/>
    </row>
    <row r="304" ht="15.75">
      <c r="E304" s="8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G304"/>
  <sheetViews>
    <sheetView zoomScalePageLayoutView="0" workbookViewId="0" topLeftCell="A1">
      <selection activeCell="E13" sqref="E13"/>
    </sheetView>
  </sheetViews>
  <sheetFormatPr defaultColWidth="8.875" defaultRowHeight="16.5"/>
  <cols>
    <col min="1" max="1" width="16.50390625" style="88" customWidth="1"/>
    <col min="2" max="2" width="17.75390625" style="40" customWidth="1"/>
    <col min="3" max="3" width="16.50390625" style="40" customWidth="1"/>
    <col min="4" max="4" width="19.25390625" style="40" bestFit="1" customWidth="1"/>
    <col min="5" max="5" width="14.625" style="90" customWidth="1"/>
    <col min="6" max="6" width="8.875" style="90" customWidth="1"/>
    <col min="7" max="7" width="12.875" style="99" hidden="1" customWidth="1"/>
    <col min="8" max="16384" width="8.875" style="90" customWidth="1"/>
  </cols>
  <sheetData>
    <row r="1" spans="1:7" s="31" customFormat="1" ht="41.25" customHeight="1">
      <c r="A1" s="359" t="s">
        <v>181</v>
      </c>
      <c r="B1" s="359"/>
      <c r="C1" s="359"/>
      <c r="D1" s="359"/>
      <c r="G1" s="91"/>
    </row>
    <row r="2" spans="1:7" s="79" customFormat="1" ht="15.75" customHeight="1" thickBot="1">
      <c r="A2" s="77"/>
      <c r="B2" s="78"/>
      <c r="C2" s="78"/>
      <c r="D2" s="78"/>
      <c r="G2" s="92"/>
    </row>
    <row r="3" spans="1:7" s="81" customFormat="1" ht="111.75" customHeight="1">
      <c r="A3" s="203" t="s">
        <v>61</v>
      </c>
      <c r="B3" s="204" t="s">
        <v>183</v>
      </c>
      <c r="C3" s="204" t="s">
        <v>182</v>
      </c>
      <c r="D3" s="205" t="s">
        <v>89</v>
      </c>
      <c r="E3" s="80"/>
      <c r="G3" s="93"/>
    </row>
    <row r="4" spans="1:7" s="85" customFormat="1" ht="24.75" customHeight="1">
      <c r="A4" s="103" t="s">
        <v>176</v>
      </c>
      <c r="B4" s="202">
        <v>143.6459</v>
      </c>
      <c r="C4" s="202">
        <v>170.7831</v>
      </c>
      <c r="D4" s="105">
        <f>(C4-B4)/B4</f>
        <v>0.18891733074177527</v>
      </c>
      <c r="E4" s="83"/>
      <c r="G4" s="86">
        <v>9302670</v>
      </c>
    </row>
    <row r="5" spans="1:7" s="85" customFormat="1" ht="24.75" customHeight="1">
      <c r="A5" s="103" t="s">
        <v>144</v>
      </c>
      <c r="B5" s="202">
        <v>185.22830000000002</v>
      </c>
      <c r="C5" s="202">
        <v>184.4314</v>
      </c>
      <c r="D5" s="105">
        <f aca="true" t="shared" si="0" ref="D5:D15">(C5-B5)/B5</f>
        <v>-0.004302258348211489</v>
      </c>
      <c r="E5" s="83"/>
      <c r="G5" s="86">
        <v>7676530</v>
      </c>
    </row>
    <row r="6" spans="1:7" s="85" customFormat="1" ht="24.75" customHeight="1">
      <c r="A6" s="103" t="s">
        <v>145</v>
      </c>
      <c r="B6" s="202">
        <v>153.7419</v>
      </c>
      <c r="C6" s="202">
        <v>187.01330000000002</v>
      </c>
      <c r="D6" s="105">
        <f t="shared" si="0"/>
        <v>0.2164107507452427</v>
      </c>
      <c r="E6" s="83"/>
      <c r="G6" s="86">
        <v>8968660</v>
      </c>
    </row>
    <row r="7" spans="1:7" s="85" customFormat="1" ht="24.75" customHeight="1">
      <c r="A7" s="103" t="s">
        <v>146</v>
      </c>
      <c r="B7" s="202">
        <v>177.30540000000002</v>
      </c>
      <c r="C7" s="202">
        <v>198.63320000000002</v>
      </c>
      <c r="D7" s="105">
        <f t="shared" si="0"/>
        <v>0.12028849657145238</v>
      </c>
      <c r="E7" s="87"/>
      <c r="G7" s="86">
        <v>10264810</v>
      </c>
    </row>
    <row r="8" spans="1:7" s="85" customFormat="1" ht="24.75" customHeight="1">
      <c r="A8" s="103" t="s">
        <v>147</v>
      </c>
      <c r="B8" s="202">
        <v>172.8318</v>
      </c>
      <c r="C8" s="202">
        <v>242.15030000000002</v>
      </c>
      <c r="D8" s="105">
        <f t="shared" si="0"/>
        <v>0.4010749179259837</v>
      </c>
      <c r="E8" s="87"/>
      <c r="G8" s="86">
        <v>9851240</v>
      </c>
    </row>
    <row r="9" spans="1:7" s="85" customFormat="1" ht="24.75" customHeight="1">
      <c r="A9" s="103" t="s">
        <v>148</v>
      </c>
      <c r="B9" s="202">
        <v>162.8725</v>
      </c>
      <c r="C9" s="202">
        <v>214.9716</v>
      </c>
      <c r="D9" s="105">
        <f t="shared" si="0"/>
        <v>0.3198765905846597</v>
      </c>
      <c r="E9" s="87"/>
      <c r="G9" s="86">
        <v>9349530</v>
      </c>
    </row>
    <row r="10" spans="1:7" s="85" customFormat="1" ht="24.75" customHeight="1">
      <c r="A10" s="103" t="s">
        <v>149</v>
      </c>
      <c r="B10" s="202">
        <v>186.2233</v>
      </c>
      <c r="C10" s="202">
        <v>250.6653</v>
      </c>
      <c r="D10" s="105">
        <f t="shared" si="0"/>
        <v>0.3460469232367808</v>
      </c>
      <c r="E10" s="87"/>
      <c r="G10" s="86">
        <v>9862660</v>
      </c>
    </row>
    <row r="11" spans="1:7" s="85" customFormat="1" ht="24.75" customHeight="1">
      <c r="A11" s="103" t="s">
        <v>150</v>
      </c>
      <c r="B11" s="202">
        <v>181.4877</v>
      </c>
      <c r="C11" s="202">
        <v>226.1429</v>
      </c>
      <c r="D11" s="105">
        <f t="shared" si="0"/>
        <v>0.24605083429896357</v>
      </c>
      <c r="E11" s="87"/>
      <c r="G11" s="86">
        <v>9693610</v>
      </c>
    </row>
    <row r="12" spans="1:7" s="85" customFormat="1" ht="24.75" customHeight="1">
      <c r="A12" s="103" t="s">
        <v>151</v>
      </c>
      <c r="B12" s="202">
        <v>170.2123</v>
      </c>
      <c r="C12" s="202">
        <v>226.03889999999998</v>
      </c>
      <c r="D12" s="105">
        <f t="shared" si="0"/>
        <v>0.3279821728511981</v>
      </c>
      <c r="E12" s="87"/>
      <c r="G12" s="86">
        <v>9772160</v>
      </c>
    </row>
    <row r="13" spans="1:7" s="85" customFormat="1" ht="24.75" customHeight="1">
      <c r="A13" s="103" t="s">
        <v>152</v>
      </c>
      <c r="B13" s="202">
        <v>186.84300000000002</v>
      </c>
      <c r="C13" s="202">
        <v>250.03979999999999</v>
      </c>
      <c r="D13" s="105">
        <f t="shared" si="0"/>
        <v>0.3382347746503747</v>
      </c>
      <c r="E13" s="87"/>
      <c r="G13" s="96">
        <v>12106130</v>
      </c>
    </row>
    <row r="14" spans="1:7" s="85" customFormat="1" ht="24.75" customHeight="1">
      <c r="A14" s="103" t="s">
        <v>153</v>
      </c>
      <c r="B14" s="202">
        <v>178.4884</v>
      </c>
      <c r="C14" s="202">
        <v>270.28560000000004</v>
      </c>
      <c r="D14" s="105">
        <f t="shared" si="0"/>
        <v>0.5143034505323597</v>
      </c>
      <c r="E14" s="87"/>
      <c r="G14" s="86">
        <v>12988760</v>
      </c>
    </row>
    <row r="15" spans="1:7" s="85" customFormat="1" ht="24.75" customHeight="1" thickBot="1">
      <c r="A15" s="108" t="s">
        <v>154</v>
      </c>
      <c r="B15" s="97">
        <v>157.2724</v>
      </c>
      <c r="C15" s="97">
        <v>301.7532</v>
      </c>
      <c r="D15" s="98">
        <f t="shared" si="0"/>
        <v>0.9186659579176002</v>
      </c>
      <c r="E15" s="83"/>
      <c r="G15" s="86">
        <v>11447050</v>
      </c>
    </row>
    <row r="16" ht="15.75">
      <c r="E16" s="89"/>
    </row>
    <row r="17" ht="15.75">
      <c r="E17" s="89"/>
    </row>
    <row r="18" ht="15.75">
      <c r="E18" s="89"/>
    </row>
    <row r="19" ht="15.75">
      <c r="E19" s="89"/>
    </row>
    <row r="20" ht="15.75"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  <row r="303" ht="15.75">
      <c r="E303" s="89"/>
    </row>
    <row r="304" ht="15.75">
      <c r="E304" s="8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F304"/>
  <sheetViews>
    <sheetView zoomScalePageLayoutView="0" workbookViewId="0" topLeftCell="A1">
      <selection activeCell="B4" sqref="B4:C15"/>
    </sheetView>
  </sheetViews>
  <sheetFormatPr defaultColWidth="8.875" defaultRowHeight="16.5"/>
  <cols>
    <col min="1" max="1" width="16.50390625" style="88" customWidth="1"/>
    <col min="2" max="3" width="17.75390625" style="40" customWidth="1"/>
    <col min="4" max="4" width="19.25390625" style="40" bestFit="1" customWidth="1"/>
    <col min="5" max="5" width="14.625" style="90" customWidth="1"/>
    <col min="6" max="6" width="0" style="90" hidden="1" customWidth="1"/>
    <col min="7" max="16384" width="8.875" style="90" customWidth="1"/>
  </cols>
  <sheetData>
    <row r="1" spans="1:4" s="76" customFormat="1" ht="43.5" customHeight="1">
      <c r="A1" s="360" t="s">
        <v>184</v>
      </c>
      <c r="B1" s="360"/>
      <c r="C1" s="360"/>
      <c r="D1" s="360"/>
    </row>
    <row r="2" spans="1:4" s="79" customFormat="1" ht="15.75" customHeight="1" thickBot="1">
      <c r="A2" s="77" t="s">
        <v>90</v>
      </c>
      <c r="B2" s="78"/>
      <c r="C2" s="78"/>
      <c r="D2" s="78"/>
    </row>
    <row r="3" spans="1:5" s="81" customFormat="1" ht="98.25" customHeight="1">
      <c r="A3" s="251" t="s">
        <v>61</v>
      </c>
      <c r="B3" s="252" t="s">
        <v>135</v>
      </c>
      <c r="C3" s="252" t="s">
        <v>185</v>
      </c>
      <c r="D3" s="253" t="s">
        <v>91</v>
      </c>
      <c r="E3" s="80"/>
    </row>
    <row r="4" spans="1:6" s="34" customFormat="1" ht="24.75" customHeight="1">
      <c r="A4" s="103" t="s">
        <v>176</v>
      </c>
      <c r="B4" s="104">
        <v>134</v>
      </c>
      <c r="C4" s="104">
        <v>128</v>
      </c>
      <c r="D4" s="105">
        <f aca="true" t="shared" si="0" ref="D4:D15">(C4-B4)/B4</f>
        <v>-0.04477611940298507</v>
      </c>
      <c r="E4" s="101"/>
      <c r="F4" s="102">
        <v>15800</v>
      </c>
    </row>
    <row r="5" spans="1:6" s="34" customFormat="1" ht="24.75" customHeight="1">
      <c r="A5" s="103" t="s">
        <v>144</v>
      </c>
      <c r="B5" s="104">
        <v>112</v>
      </c>
      <c r="C5" s="104">
        <v>82</v>
      </c>
      <c r="D5" s="105">
        <f t="shared" si="0"/>
        <v>-0.26785714285714285</v>
      </c>
      <c r="E5" s="101"/>
      <c r="F5" s="34">
        <v>1800</v>
      </c>
    </row>
    <row r="6" spans="1:6" s="34" customFormat="1" ht="24.75" customHeight="1">
      <c r="A6" s="103" t="s">
        <v>145</v>
      </c>
      <c r="B6" s="104">
        <v>220</v>
      </c>
      <c r="C6" s="104">
        <v>142</v>
      </c>
      <c r="D6" s="105">
        <f t="shared" si="0"/>
        <v>-0.35454545454545455</v>
      </c>
      <c r="E6" s="101"/>
      <c r="F6" s="34">
        <v>10000</v>
      </c>
    </row>
    <row r="7" spans="1:6" s="34" customFormat="1" ht="24.75" customHeight="1">
      <c r="A7" s="103" t="s">
        <v>146</v>
      </c>
      <c r="B7" s="104">
        <v>184</v>
      </c>
      <c r="C7" s="104">
        <v>90</v>
      </c>
      <c r="D7" s="105">
        <f t="shared" si="0"/>
        <v>-0.5108695652173914</v>
      </c>
      <c r="E7" s="106"/>
      <c r="F7" s="107">
        <v>7000</v>
      </c>
    </row>
    <row r="8" spans="1:6" s="34" customFormat="1" ht="24.75" customHeight="1">
      <c r="A8" s="103" t="s">
        <v>147</v>
      </c>
      <c r="B8" s="104">
        <v>116</v>
      </c>
      <c r="C8" s="104">
        <v>100</v>
      </c>
      <c r="D8" s="105">
        <f t="shared" si="0"/>
        <v>-0.13793103448275862</v>
      </c>
      <c r="E8" s="106"/>
      <c r="F8" s="34">
        <v>22800</v>
      </c>
    </row>
    <row r="9" spans="1:6" s="34" customFormat="1" ht="24.75" customHeight="1">
      <c r="A9" s="103" t="s">
        <v>148</v>
      </c>
      <c r="B9" s="104">
        <v>166</v>
      </c>
      <c r="C9" s="104">
        <v>84</v>
      </c>
      <c r="D9" s="105">
        <f t="shared" si="0"/>
        <v>-0.4939759036144578</v>
      </c>
      <c r="E9" s="106"/>
      <c r="F9" s="34">
        <v>23200</v>
      </c>
    </row>
    <row r="10" spans="1:6" s="34" customFormat="1" ht="24.75" customHeight="1">
      <c r="A10" s="103" t="s">
        <v>149</v>
      </c>
      <c r="B10" s="104">
        <v>182</v>
      </c>
      <c r="C10" s="104">
        <v>52</v>
      </c>
      <c r="D10" s="105">
        <f t="shared" si="0"/>
        <v>-0.7142857142857143</v>
      </c>
      <c r="E10" s="106"/>
      <c r="F10" s="34">
        <v>24400</v>
      </c>
    </row>
    <row r="11" spans="1:6" s="34" customFormat="1" ht="24.75" customHeight="1">
      <c r="A11" s="103" t="s">
        <v>150</v>
      </c>
      <c r="B11" s="104">
        <v>130</v>
      </c>
      <c r="C11" s="104">
        <v>44</v>
      </c>
      <c r="D11" s="105">
        <f t="shared" si="0"/>
        <v>-0.6615384615384615</v>
      </c>
      <c r="E11" s="106"/>
      <c r="F11" s="34">
        <v>46400</v>
      </c>
    </row>
    <row r="12" spans="1:6" s="34" customFormat="1" ht="24.75" customHeight="1">
      <c r="A12" s="103" t="s">
        <v>151</v>
      </c>
      <c r="B12" s="104">
        <v>94</v>
      </c>
      <c r="C12" s="104">
        <v>76</v>
      </c>
      <c r="D12" s="105">
        <f t="shared" si="0"/>
        <v>-0.19148936170212766</v>
      </c>
      <c r="E12" s="106"/>
      <c r="F12" s="34">
        <v>26400</v>
      </c>
    </row>
    <row r="13" spans="1:6" s="34" customFormat="1" ht="24.75" customHeight="1">
      <c r="A13" s="103" t="s">
        <v>152</v>
      </c>
      <c r="B13" s="104">
        <v>138</v>
      </c>
      <c r="C13" s="104">
        <v>394</v>
      </c>
      <c r="D13" s="105">
        <f t="shared" si="0"/>
        <v>1.855072463768116</v>
      </c>
      <c r="E13" s="106"/>
      <c r="F13" s="34">
        <v>20000</v>
      </c>
    </row>
    <row r="14" spans="1:6" s="34" customFormat="1" ht="24.75" customHeight="1">
      <c r="A14" s="103" t="s">
        <v>153</v>
      </c>
      <c r="B14" s="104">
        <v>50</v>
      </c>
      <c r="C14" s="104">
        <v>340</v>
      </c>
      <c r="D14" s="105">
        <f t="shared" si="0"/>
        <v>5.8</v>
      </c>
      <c r="E14" s="106"/>
      <c r="F14" s="34">
        <v>14200</v>
      </c>
    </row>
    <row r="15" spans="1:6" s="34" customFormat="1" ht="24.75" customHeight="1" thickBot="1">
      <c r="A15" s="108" t="s">
        <v>154</v>
      </c>
      <c r="B15" s="109">
        <v>38</v>
      </c>
      <c r="C15" s="109">
        <v>42</v>
      </c>
      <c r="D15" s="98">
        <f t="shared" si="0"/>
        <v>0.10526315789473684</v>
      </c>
      <c r="E15" s="101"/>
      <c r="F15" s="34">
        <v>6200</v>
      </c>
    </row>
    <row r="16" spans="1:5" s="79" customFormat="1" ht="16.5">
      <c r="A16" s="110"/>
      <c r="B16" s="110"/>
      <c r="C16" s="219"/>
      <c r="D16" s="110"/>
      <c r="E16" s="111"/>
    </row>
    <row r="17" spans="1:4" s="114" customFormat="1" ht="16.5" hidden="1">
      <c r="A17" s="112" t="s">
        <v>92</v>
      </c>
      <c r="B17" s="113"/>
      <c r="C17" s="113"/>
      <c r="D17" s="113"/>
    </row>
    <row r="18" spans="1:5" s="79" customFormat="1" ht="16.5" hidden="1">
      <c r="A18" s="110" t="s">
        <v>93</v>
      </c>
      <c r="B18" s="110"/>
      <c r="C18" s="110"/>
      <c r="D18" s="110"/>
      <c r="E18" s="111"/>
    </row>
    <row r="19" ht="15.75">
      <c r="E19" s="89"/>
    </row>
    <row r="20" spans="3:5" ht="15.75">
      <c r="C20" s="254" t="s">
        <v>141</v>
      </c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  <row r="303" ht="15.75">
      <c r="E303" s="89"/>
    </row>
    <row r="304" ht="15.75">
      <c r="E304" s="8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沼曄</dc:creator>
  <cp:keywords/>
  <dc:description/>
  <cp:lastModifiedBy>蘇郁惠</cp:lastModifiedBy>
  <cp:lastPrinted>2014-01-14T06:42:57Z</cp:lastPrinted>
  <dcterms:created xsi:type="dcterms:W3CDTF">2000-02-14T08:36:59Z</dcterms:created>
  <dcterms:modified xsi:type="dcterms:W3CDTF">2014-01-17T02:02:07Z</dcterms:modified>
  <cp:category/>
  <cp:version/>
  <cp:contentType/>
  <cp:contentStatus/>
</cp:coreProperties>
</file>